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-1575" yWindow="555" windowWidth="20730" windowHeight="11760" tabRatio="500" activeTab="2"/>
  </bookViews>
  <sheets>
    <sheet name="2012" sheetId="1" r:id="rId1"/>
    <sheet name="2011" sheetId="2" r:id="rId2"/>
    <sheet name="2010" sheetId="3" r:id="rId3"/>
    <sheet name="2009" sheetId="4" r:id="rId4"/>
    <sheet name="2008" sheetId="5" r:id="rId5"/>
    <sheet name="2007" sheetId="6" r:id="rId6"/>
    <sheet name="2006" sheetId="7" r:id="rId7"/>
    <sheet name="2005" sheetId="8" r:id="rId8"/>
    <sheet name="2004" sheetId="9" r:id="rId9"/>
    <sheet name="2003" sheetId="10" r:id="rId10"/>
    <sheet name="2002" sheetId="11" r:id="rId11"/>
    <sheet name="2001" sheetId="12" r:id="rId12"/>
    <sheet name="2000" sheetId="13" r:id="rId13"/>
    <sheet name="1999" sheetId="14" r:id="rId14"/>
    <sheet name="1998" sheetId="15" r:id="rId15"/>
    <sheet name="1997" sheetId="16" r:id="rId16"/>
  </sheets>
  <calcPr calcId="152511" concurrentCalc="0"/>
  <fileRecoveryPr repairLoad="1"/>
</workbook>
</file>

<file path=xl/calcChain.xml><?xml version="1.0" encoding="utf-8"?>
<calcChain xmlns="http://schemas.openxmlformats.org/spreadsheetml/2006/main">
  <c r="AA2" i="8"/>
  <c r="AB2"/>
  <c r="AA3"/>
  <c r="AB3"/>
  <c r="AD3"/>
  <c r="AA4"/>
  <c r="AB4"/>
  <c r="AA5"/>
  <c r="AB5"/>
  <c r="AA6"/>
  <c r="AB6"/>
  <c r="AA7"/>
  <c r="AB7"/>
  <c r="AD7"/>
  <c r="AA8"/>
  <c r="AB8"/>
  <c r="AA9"/>
  <c r="AB9"/>
  <c r="AD9"/>
  <c r="AA10"/>
  <c r="AB10"/>
  <c r="AA11"/>
  <c r="AB11"/>
  <c r="AD11"/>
  <c r="AA2" i="7"/>
  <c r="AB2"/>
  <c r="AD2"/>
  <c r="AA3"/>
  <c r="AB3"/>
  <c r="AA4"/>
  <c r="AB4"/>
  <c r="AA5"/>
  <c r="AB5"/>
  <c r="AA6"/>
  <c r="AB6"/>
  <c r="AD6"/>
  <c r="AA7"/>
  <c r="AB7"/>
  <c r="AA8"/>
  <c r="AB8"/>
  <c r="AA2" i="6"/>
  <c r="AB2"/>
  <c r="AA3"/>
  <c r="AB3"/>
  <c r="AA4"/>
  <c r="AB4"/>
  <c r="AA5"/>
  <c r="AB5"/>
  <c r="AD5"/>
  <c r="AA6"/>
  <c r="AB6"/>
  <c r="AA7"/>
  <c r="AB7"/>
  <c r="AA8"/>
  <c r="AB8"/>
  <c r="AA9"/>
  <c r="AB9"/>
  <c r="AA10"/>
  <c r="AB10"/>
  <c r="AA11"/>
  <c r="AB11"/>
  <c r="AD11"/>
  <c r="AA12"/>
  <c r="AB12"/>
  <c r="AA13"/>
  <c r="AB13"/>
  <c r="AA14"/>
  <c r="AB14"/>
  <c r="AA15"/>
  <c r="AB15"/>
  <c r="AD15"/>
  <c r="AA16"/>
  <c r="AB16"/>
  <c r="AA17"/>
  <c r="AB17"/>
  <c r="AD17"/>
  <c r="AA18"/>
  <c r="AB18"/>
  <c r="AA19"/>
  <c r="AB19"/>
  <c r="AD19"/>
  <c r="AA2" i="5"/>
  <c r="AB2"/>
  <c r="AA3"/>
  <c r="AB3"/>
  <c r="AA4"/>
  <c r="AB4"/>
  <c r="AA5"/>
  <c r="AB5"/>
  <c r="AA6"/>
  <c r="AB6"/>
  <c r="AA7"/>
  <c r="AB7"/>
  <c r="AA8"/>
  <c r="AB8"/>
  <c r="AA9"/>
  <c r="AB9"/>
  <c r="AA10"/>
  <c r="AB10"/>
  <c r="AA11"/>
  <c r="AB11"/>
  <c r="AA2" i="4"/>
  <c r="AB2"/>
  <c r="AD2"/>
  <c r="AA3"/>
  <c r="AB3"/>
  <c r="AA4"/>
  <c r="AB4"/>
  <c r="AA5"/>
  <c r="AB5"/>
  <c r="AD5"/>
  <c r="AA6"/>
  <c r="AB6"/>
  <c r="AD6"/>
  <c r="AA7"/>
  <c r="AB7"/>
  <c r="AA8"/>
  <c r="AB8"/>
  <c r="AD8"/>
  <c r="AA9"/>
  <c r="AB9"/>
  <c r="AD9"/>
  <c r="AA10"/>
  <c r="AB10"/>
  <c r="AA11"/>
  <c r="AB11"/>
  <c r="AD11"/>
  <c r="AA2" i="3"/>
  <c r="AB2"/>
  <c r="AD2"/>
  <c r="AA3"/>
  <c r="AB3"/>
  <c r="AA4"/>
  <c r="AB4"/>
  <c r="AA5"/>
  <c r="AB5"/>
  <c r="AA6"/>
  <c r="AB6"/>
  <c r="AA7"/>
  <c r="AB7"/>
  <c r="AA8"/>
  <c r="AB8"/>
  <c r="AD8"/>
  <c r="AA9"/>
  <c r="AB9"/>
  <c r="AA10"/>
  <c r="AB10"/>
  <c r="AA11"/>
  <c r="AB11"/>
  <c r="AA12"/>
  <c r="AB12"/>
  <c r="AD12"/>
  <c r="AA13"/>
  <c r="AB13"/>
  <c r="AA2" i="2"/>
  <c r="AB2"/>
  <c r="AA3"/>
  <c r="AB3"/>
  <c r="AA4"/>
  <c r="AB4"/>
  <c r="AA5"/>
  <c r="AB5"/>
  <c r="AA6"/>
  <c r="AB6"/>
  <c r="AA7"/>
  <c r="AB7"/>
  <c r="AA8"/>
  <c r="AB8"/>
  <c r="AA9"/>
  <c r="AB9"/>
  <c r="AA10"/>
  <c r="AB10"/>
  <c r="AA11"/>
  <c r="AB11"/>
  <c r="AA12"/>
  <c r="AB12"/>
  <c r="AA14"/>
  <c r="AB14"/>
  <c r="AA15"/>
  <c r="AB15"/>
  <c r="AD15"/>
  <c r="AA16"/>
  <c r="AB16"/>
  <c r="AA17"/>
  <c r="AB17"/>
  <c r="AA18"/>
  <c r="AB18"/>
  <c r="AA19"/>
  <c r="AB19"/>
  <c r="AD19"/>
  <c r="AA21"/>
  <c r="AB21"/>
  <c r="AA22"/>
  <c r="AB22"/>
  <c r="AD22"/>
  <c r="AA23"/>
  <c r="AB23"/>
  <c r="AD23"/>
  <c r="V2" i="1"/>
  <c r="AA2"/>
  <c r="AB2"/>
  <c r="V3"/>
  <c r="X3"/>
  <c r="AA3"/>
  <c r="AB3"/>
  <c r="V4"/>
  <c r="AA4"/>
  <c r="AB4"/>
  <c r="V5"/>
  <c r="X5"/>
  <c r="AA5"/>
  <c r="AB5"/>
  <c r="AD5"/>
  <c r="AE5"/>
  <c r="V6"/>
  <c r="X6"/>
  <c r="AA6"/>
  <c r="AB6"/>
  <c r="V7"/>
  <c r="X7"/>
  <c r="AA7"/>
  <c r="AB7"/>
  <c r="AD7"/>
  <c r="AE7"/>
  <c r="V8"/>
  <c r="X8"/>
  <c r="AA8"/>
  <c r="AB8"/>
  <c r="V9"/>
  <c r="X9"/>
  <c r="AA9"/>
  <c r="AB9"/>
  <c r="V10"/>
  <c r="X10"/>
  <c r="AA10"/>
  <c r="AB10"/>
  <c r="V11"/>
  <c r="X11"/>
  <c r="AA11"/>
  <c r="AB11"/>
  <c r="AD11"/>
  <c r="AE11"/>
  <c r="V12"/>
  <c r="X12"/>
  <c r="AA12"/>
  <c r="AB12"/>
  <c r="V13"/>
  <c r="X13"/>
  <c r="AA13"/>
  <c r="AB13"/>
  <c r="V14"/>
  <c r="X14"/>
  <c r="AA14"/>
  <c r="AB14"/>
  <c r="AD14"/>
  <c r="AE14"/>
  <c r="V15"/>
  <c r="X15"/>
  <c r="AA15"/>
  <c r="AB15"/>
  <c r="AD15"/>
  <c r="AE15"/>
  <c r="V16"/>
  <c r="X16"/>
  <c r="AA16"/>
  <c r="AB16"/>
  <c r="V19"/>
  <c r="X19"/>
  <c r="AA19"/>
  <c r="AB19"/>
  <c r="AD19"/>
  <c r="AE19"/>
  <c r="V20"/>
  <c r="X20"/>
  <c r="AA20"/>
  <c r="AB20"/>
  <c r="V21"/>
  <c r="X21"/>
  <c r="AA21"/>
  <c r="AB21"/>
  <c r="AD21"/>
  <c r="AE21"/>
  <c r="V22"/>
  <c r="X22"/>
  <c r="AA22"/>
  <c r="AB22"/>
  <c r="V23"/>
  <c r="X23"/>
  <c r="AA23"/>
  <c r="AB23"/>
  <c r="V24"/>
  <c r="X24"/>
  <c r="V26"/>
  <c r="X26"/>
  <c r="AA26"/>
  <c r="AB26"/>
  <c r="V27"/>
  <c r="X27"/>
  <c r="AA27"/>
  <c r="AB27"/>
  <c r="V28"/>
  <c r="X28"/>
  <c r="AA28"/>
  <c r="AB28"/>
  <c r="V29"/>
  <c r="X29"/>
  <c r="AA29"/>
  <c r="AB29"/>
  <c r="V30"/>
  <c r="X30"/>
  <c r="AA30"/>
  <c r="AB30"/>
  <c r="V31"/>
  <c r="X31"/>
  <c r="AA31"/>
  <c r="AB31"/>
  <c r="V32"/>
  <c r="X32"/>
  <c r="AA32"/>
  <c r="AB32"/>
  <c r="V33"/>
  <c r="X33"/>
</calcChain>
</file>

<file path=xl/sharedStrings.xml><?xml version="1.0" encoding="utf-8"?>
<sst xmlns="http://schemas.openxmlformats.org/spreadsheetml/2006/main" count="1806" uniqueCount="714">
  <si>
    <t>Name</t>
  </si>
  <si>
    <t>County</t>
  </si>
  <si>
    <t>Paul Bingham</t>
  </si>
  <si>
    <t>Poinsett</t>
  </si>
  <si>
    <t>Production System</t>
  </si>
  <si>
    <t>Early Season</t>
  </si>
  <si>
    <t>Variety</t>
  </si>
  <si>
    <t>Pioneer 94Y70</t>
  </si>
  <si>
    <t>Seeding Rate/Acre</t>
  </si>
  <si>
    <t>Planting Date</t>
  </si>
  <si>
    <t>Soil Type</t>
  </si>
  <si>
    <t>Furrow</t>
  </si>
  <si>
    <t>Row Spacing</t>
  </si>
  <si>
    <t xml:space="preserve">Pioneer 94Y70 </t>
  </si>
  <si>
    <t>Seed Trait</t>
  </si>
  <si>
    <t>RR</t>
  </si>
  <si>
    <t xml:space="preserve">Harvest Date </t>
  </si>
  <si>
    <t>Foreign Matter</t>
  </si>
  <si>
    <t>Bushels</t>
  </si>
  <si>
    <t>Net Weight</t>
  </si>
  <si>
    <t>Moisture</t>
  </si>
  <si>
    <t>Area</t>
  </si>
  <si>
    <t>Adj. FM</t>
  </si>
  <si>
    <t>Craighead</t>
  </si>
  <si>
    <t>Asgrow 4303</t>
  </si>
  <si>
    <t>Silt Loam</t>
  </si>
  <si>
    <t>Charles Poole</t>
  </si>
  <si>
    <t>Chicot</t>
  </si>
  <si>
    <t>Rick Poole</t>
  </si>
  <si>
    <t>Phillips</t>
  </si>
  <si>
    <t>Pioneer 94Y40</t>
  </si>
  <si>
    <t>Sandy Loam</t>
  </si>
  <si>
    <t>30"</t>
  </si>
  <si>
    <t>38"</t>
  </si>
  <si>
    <t>Woodruff</t>
  </si>
  <si>
    <t>Full Season</t>
  </si>
  <si>
    <t>38" Twin</t>
  </si>
  <si>
    <t>Blake Goodman</t>
  </si>
  <si>
    <t>Clay</t>
  </si>
  <si>
    <t>Pope</t>
  </si>
  <si>
    <t>Drilled</t>
  </si>
  <si>
    <t>Monroe</t>
  </si>
  <si>
    <t>Double Crop</t>
  </si>
  <si>
    <t>Cross</t>
  </si>
  <si>
    <t>15"</t>
  </si>
  <si>
    <t>Sharkey Clay</t>
  </si>
  <si>
    <t>Conversion</t>
  </si>
  <si>
    <t>Rank</t>
  </si>
  <si>
    <t>Seed  Treatment</t>
  </si>
  <si>
    <t>Fertilizer</t>
  </si>
  <si>
    <t>Foliar Treatment</t>
  </si>
  <si>
    <t>Fungicide</t>
  </si>
  <si>
    <t>Insecticide</t>
  </si>
  <si>
    <t>Pre-plant Herbicide</t>
  </si>
  <si>
    <t>Pre-emergent Herbicide</t>
  </si>
  <si>
    <t>Post-emergent Herbicide</t>
  </si>
  <si>
    <t>Headline - 2 apps @ 6 oz./A</t>
  </si>
  <si>
    <t>None</t>
  </si>
  <si>
    <t>Irrigation Method/Frequency</t>
  </si>
  <si>
    <t>CruiserMaxx</t>
  </si>
  <si>
    <t>Not specified</t>
  </si>
  <si>
    <t>Valor - 2 oz./A</t>
  </si>
  <si>
    <t>Karate</t>
  </si>
  <si>
    <t>Quadris - 6 oz./A</t>
  </si>
  <si>
    <t>Boundary</t>
  </si>
  <si>
    <t>Quadris</t>
  </si>
  <si>
    <t>Furrow - 7x</t>
  </si>
  <si>
    <t>Prefix</t>
  </si>
  <si>
    <t>Valor</t>
  </si>
  <si>
    <t>Roundup</t>
  </si>
  <si>
    <t>Furrow - 4x</t>
  </si>
  <si>
    <t>Roundup - 1 qt./A</t>
  </si>
  <si>
    <t>Karate - 2 oz./A</t>
  </si>
  <si>
    <t>Stratego - 10 oz./A</t>
  </si>
  <si>
    <t>Pivot - 7x</t>
  </si>
  <si>
    <t>ApronMaxx</t>
  </si>
  <si>
    <t>Final Yield (bu/A)</t>
  </si>
  <si>
    <t>Yield (bu/A)</t>
  </si>
  <si>
    <t>Martin Henry</t>
  </si>
  <si>
    <t>Desha</t>
  </si>
  <si>
    <t>Armor 4744</t>
  </si>
  <si>
    <t>Buckshot</t>
  </si>
  <si>
    <t>Potash - 100 lbs./A + urea-50 lbs./A</t>
  </si>
  <si>
    <t>Coron</t>
  </si>
  <si>
    <t>Authority MTZ</t>
  </si>
  <si>
    <t>Roundup, PowerMax + Helena ENC</t>
  </si>
  <si>
    <t>Dimilin, Mustang Max</t>
  </si>
  <si>
    <t>0-60-80</t>
  </si>
  <si>
    <t>2, 4-D + Roundup + Firstshot</t>
  </si>
  <si>
    <t>Roundup + Prefix, Roundup + GenDual, Roundup</t>
  </si>
  <si>
    <t>Furrow - 11-12x</t>
  </si>
  <si>
    <t xml:space="preserve">38" </t>
  </si>
  <si>
    <t>Roundup +  2, 4-D</t>
  </si>
  <si>
    <t>Furrow - 6x</t>
  </si>
  <si>
    <t>Kenny Qualls</t>
  </si>
  <si>
    <t>Dundee</t>
  </si>
  <si>
    <t>Potash - 100 lbs./A + P - 50 lbs./A</t>
  </si>
  <si>
    <t>Potash - 20 units</t>
  </si>
  <si>
    <t>Dicamba - 4 oz./A, 2, 4-D - 8 oz./A, Valor - 2 oz./A</t>
  </si>
  <si>
    <t>Roundup PowerMAX - 32 oz./A</t>
  </si>
  <si>
    <t>Belt - 2 oz/A, Lambda - 4 oz./A</t>
  </si>
  <si>
    <t xml:space="preserve">Furrow </t>
  </si>
  <si>
    <t>Quilt Xcel</t>
  </si>
  <si>
    <t>Quilt Xcel - 10.5 oz/A</t>
  </si>
  <si>
    <t>Kathy Woodall</t>
  </si>
  <si>
    <t>NK S46-A1</t>
  </si>
  <si>
    <t>CruiserMaxx + Vault</t>
  </si>
  <si>
    <t>0-40-60</t>
  </si>
  <si>
    <t>Ele-max - 1 qt./A</t>
  </si>
  <si>
    <t>Sequence + Valor - 2 oz./A, soil conditioner</t>
  </si>
  <si>
    <t xml:space="preserve">Sequence + Flexstar </t>
  </si>
  <si>
    <t>Endigo</t>
  </si>
  <si>
    <t>0-60-60 - 200 lbs./A</t>
  </si>
  <si>
    <t>Cameron Southard</t>
  </si>
  <si>
    <t>0-46-60 - 100 lbs./A</t>
  </si>
  <si>
    <t>Roundup - 32%, Blazer - 16 0z./a</t>
  </si>
  <si>
    <t>James Billbery Jr.</t>
  </si>
  <si>
    <t>Sharkey Loam</t>
  </si>
  <si>
    <t xml:space="preserve">Potash - 100 lbs./A </t>
  </si>
  <si>
    <t>Length</t>
  </si>
  <si>
    <t>Width</t>
  </si>
  <si>
    <t>Crittenden</t>
  </si>
  <si>
    <t>Asgrow 4832</t>
  </si>
  <si>
    <t>RR2/STS</t>
  </si>
  <si>
    <t>Sharkey</t>
  </si>
  <si>
    <t>Touchdown - 22oz./A, Valor - 2oz./A, Hellfire - 1%</t>
  </si>
  <si>
    <t>Quilt Xcel - 6 oz./A. OnGuard - 12 oz./A</t>
  </si>
  <si>
    <t>Furrow - every 7-10 days</t>
  </si>
  <si>
    <t>Randy Scott</t>
  </si>
  <si>
    <t>Greene</t>
  </si>
  <si>
    <t>DK 4866</t>
  </si>
  <si>
    <t>Heavy Clay Loam</t>
  </si>
  <si>
    <t>Kenneth Bennett</t>
  </si>
  <si>
    <t>Randolph</t>
  </si>
  <si>
    <t>Asgrow 4232</t>
  </si>
  <si>
    <t>Crowley Silt Loam</t>
  </si>
  <si>
    <t>Trilex 6000 + Optimize</t>
  </si>
  <si>
    <t>0-0-60 - 141 lbs./A</t>
  </si>
  <si>
    <t>Boron - .5 lb./A</t>
  </si>
  <si>
    <t>Prowl - 2.4 oz./A + Valor - 2 oz./A</t>
  </si>
  <si>
    <t>Roundup - 32 oz./A + Prefix - 2 pts./A</t>
  </si>
  <si>
    <t>Dimilin - 4 oz./A</t>
  </si>
  <si>
    <t>Furrow - 8x</t>
  </si>
  <si>
    <t>Not listed</t>
  </si>
  <si>
    <t>Mike Taylor Jr.</t>
  </si>
  <si>
    <t>Commerce Silt Loam</t>
  </si>
  <si>
    <t>Glyphosate, 2, 4-D, Valor</t>
  </si>
  <si>
    <t>Russ Brewer</t>
  </si>
  <si>
    <t>Dundee Silt Loam</t>
  </si>
  <si>
    <t>Roundup PowerMAX</t>
  </si>
  <si>
    <t>Quadris - 8 oz./A</t>
  </si>
  <si>
    <t>Isaac Haigwood</t>
  </si>
  <si>
    <t>Jackson</t>
  </si>
  <si>
    <t>Valor - 1 oz./A, Glyphosate - 1 qt./A, Dicamba - 6 oz./A</t>
  </si>
  <si>
    <t>Glyphosate - 1 qt./A, Dual 1.2 pt./A</t>
  </si>
  <si>
    <t>Quadris - 10 oz./A</t>
  </si>
  <si>
    <t>Lambda - CY - 3.5 oz./A</t>
  </si>
  <si>
    <t>Furrow - 1x weekly</t>
  </si>
  <si>
    <t>6.5" Drilled</t>
  </si>
  <si>
    <t>Browne Matthews Jr.</t>
  </si>
  <si>
    <t>Progeny 4510</t>
  </si>
  <si>
    <t>Arkabutla Silt Loam</t>
  </si>
  <si>
    <t>0-45-90</t>
  </si>
  <si>
    <t>Triflurlin</t>
  </si>
  <si>
    <t>42"</t>
  </si>
  <si>
    <t>Marty White</t>
  </si>
  <si>
    <t>Asgrow 4632</t>
  </si>
  <si>
    <t>Urea - 220 lbs./A, Ammonium Sulfate - 100 lbs./A</t>
  </si>
  <si>
    <t xml:space="preserve">Facet - .5 lb./A, Command </t>
  </si>
  <si>
    <t>Ricestar - 24 oz./A, Permit Plus - .75 oz./A</t>
  </si>
  <si>
    <t xml:space="preserve">Karate </t>
  </si>
  <si>
    <t>Stratego - 4 oz./A</t>
  </si>
  <si>
    <t>Pioneer PPST</t>
  </si>
  <si>
    <t>20-40-80-10-5-1 (Sulfur/Zinc/Boron)</t>
  </si>
  <si>
    <t>Furrow - 10x</t>
  </si>
  <si>
    <t>Mark Ahrent</t>
  </si>
  <si>
    <t>Pioneer 94Y91</t>
  </si>
  <si>
    <t>Amagon Foley Silt Loam</t>
  </si>
  <si>
    <t>ApronMaxx + CruiserMaxx + Moly</t>
  </si>
  <si>
    <t>0-40-160</t>
  </si>
  <si>
    <t>Roundup Org. Max</t>
  </si>
  <si>
    <t>Tyler Nutt</t>
  </si>
  <si>
    <t>Armor 48R40</t>
  </si>
  <si>
    <t>Quadris - 4 oz./A</t>
  </si>
  <si>
    <t>Furrow - 12x</t>
  </si>
  <si>
    <t>7.5" Drilled</t>
  </si>
  <si>
    <t>Roy Bloodworth</t>
  </si>
  <si>
    <t>Clay Loam</t>
  </si>
  <si>
    <t>0-30-60</t>
  </si>
  <si>
    <t>Roundup, Prefix</t>
  </si>
  <si>
    <t>Peyton Daniel Jr.</t>
  </si>
  <si>
    <t>Hutcheson</t>
  </si>
  <si>
    <t>Clay Gumbo</t>
  </si>
  <si>
    <t>0-18-36 - 50 lbs./A</t>
  </si>
  <si>
    <t>Envive</t>
  </si>
  <si>
    <t>Select</t>
  </si>
  <si>
    <t>PreAXR</t>
  </si>
  <si>
    <t>Furrow - every 10 days</t>
  </si>
  <si>
    <t>Tim Sisk</t>
  </si>
  <si>
    <t>CruiserMaxx + Seed Shield</t>
  </si>
  <si>
    <r>
      <t>P - 100 lbs./A + K</t>
    </r>
    <r>
      <rPr>
        <vertAlign val="subscript"/>
        <sz val="12"/>
        <rFont val="Calibri"/>
      </rPr>
      <t>2</t>
    </r>
    <r>
      <rPr>
        <sz val="12"/>
        <rFont val="Calibri"/>
        <family val="2"/>
      </rPr>
      <t>O - 100 lbs./A</t>
    </r>
  </si>
  <si>
    <t>Prefix + Touchdown</t>
  </si>
  <si>
    <t>Charles Galloway</t>
  </si>
  <si>
    <t>Asgrow 5503</t>
  </si>
  <si>
    <t>Bosket Sandy Loam</t>
  </si>
  <si>
    <t>Delta Seed Coat</t>
  </si>
  <si>
    <t>Chicken litter - 2 tons/A</t>
  </si>
  <si>
    <t>Monty's Agrihance V and R, Bioforge</t>
  </si>
  <si>
    <t>Valor - 2 oz./A, Paraquat - 1 pt./A</t>
  </si>
  <si>
    <t>Prefix, Roundup, Blazer</t>
  </si>
  <si>
    <t>Lambda, Belt</t>
  </si>
  <si>
    <t>Priaxor</t>
  </si>
  <si>
    <t>Pivot</t>
  </si>
  <si>
    <t>Terry Fuller</t>
  </si>
  <si>
    <t>USG 74B81R</t>
  </si>
  <si>
    <t>0-6-30-60 - 100 lbs./A</t>
  </si>
  <si>
    <t>Glyphosate + Dual</t>
  </si>
  <si>
    <t>Belt - 2 oz./A, Orthene</t>
  </si>
  <si>
    <t>Alto</t>
  </si>
  <si>
    <t>Jeff Felts</t>
  </si>
  <si>
    <t>Drew</t>
  </si>
  <si>
    <t>Pioneer 95Y01</t>
  </si>
  <si>
    <t>0-55-1000 (+ sulfur, boron)</t>
  </si>
  <si>
    <t>Roundup, Dual</t>
  </si>
  <si>
    <t>Tundra</t>
  </si>
  <si>
    <t>Headline</t>
  </si>
  <si>
    <t>Richard Blaylock</t>
  </si>
  <si>
    <t>St. Francis</t>
  </si>
  <si>
    <t>Dundee Fine Sandy Loam</t>
  </si>
  <si>
    <t>ApronMaxx + Moly</t>
  </si>
  <si>
    <t>Crop Carb - 1 qt./A</t>
  </si>
  <si>
    <t>Verdict - 5 oz./A, Touchdown - 32 oz./A</t>
  </si>
  <si>
    <t>Touchdown - 32 oz./A, Flexstar - 6 oz./A</t>
  </si>
  <si>
    <t>Alto - 5 oz./A</t>
  </si>
  <si>
    <t>Pivot - 1x weekly</t>
  </si>
  <si>
    <t>Walter Bloodworth</t>
  </si>
  <si>
    <t>Progeny 4710</t>
  </si>
  <si>
    <t>Lee Walt</t>
  </si>
  <si>
    <t>Armor 47F8</t>
  </si>
  <si>
    <t>Potash - 50 lbs./A</t>
  </si>
  <si>
    <t>Dual - I pt./A</t>
  </si>
  <si>
    <t>Authority + Dual - .5 pt./A</t>
  </si>
  <si>
    <t>Roundup + Blazer</t>
  </si>
  <si>
    <t>John A. Nance</t>
  </si>
  <si>
    <t>Jake</t>
  </si>
  <si>
    <t>75#/A</t>
  </si>
  <si>
    <t>50#/A</t>
  </si>
  <si>
    <t>CruiserMaxx + Moly</t>
  </si>
  <si>
    <t>0-30-90 + Boron - .5 unit/A</t>
  </si>
  <si>
    <t>2, 4-D, Valor + Roundup</t>
  </si>
  <si>
    <t>Arrow + Prefix</t>
  </si>
  <si>
    <t>Furrow - 5x</t>
  </si>
  <si>
    <t>Wayne Wilkison</t>
  </si>
  <si>
    <t>Pioneer 95Y31</t>
  </si>
  <si>
    <t xml:space="preserve">Rank </t>
  </si>
  <si>
    <t xml:space="preserve">Name </t>
  </si>
  <si>
    <t xml:space="preserve">County </t>
  </si>
  <si>
    <t xml:space="preserve">Seed Trait </t>
  </si>
  <si>
    <t xml:space="preserve">Soil Type </t>
  </si>
  <si>
    <t xml:space="preserve">Seed Treatment </t>
  </si>
  <si>
    <t xml:space="preserve">Fertilizer </t>
  </si>
  <si>
    <t xml:space="preserve">Foliar Treatment </t>
  </si>
  <si>
    <t>Pre-Plant Herbicide</t>
  </si>
  <si>
    <t xml:space="preserve">Pre-Emergent Herbicide </t>
  </si>
  <si>
    <t>Post-Emergent Herbicide</t>
  </si>
  <si>
    <t xml:space="preserve">Row Spacing </t>
  </si>
  <si>
    <t>Harvest Date</t>
  </si>
  <si>
    <t xml:space="preserve">Bushels </t>
  </si>
  <si>
    <t xml:space="preserve">Moisture </t>
  </si>
  <si>
    <t xml:space="preserve">Conversion </t>
  </si>
  <si>
    <t xml:space="preserve">Width </t>
  </si>
  <si>
    <t>Yield (bu/a)</t>
  </si>
  <si>
    <t>Final Yield (bu/a)</t>
  </si>
  <si>
    <t>Garrett Qualls</t>
  </si>
  <si>
    <t>Mike Hook</t>
  </si>
  <si>
    <t>Charles (Rick) Poole Jr</t>
  </si>
  <si>
    <t>Danny Crawford</t>
  </si>
  <si>
    <t xml:space="preserve">Michael Taylor Jr </t>
  </si>
  <si>
    <t>Neil Culp</t>
  </si>
  <si>
    <t>Jonathan Gschwend</t>
  </si>
  <si>
    <t>Kipp Bartlett</t>
  </si>
  <si>
    <t>Wes McGeorge</t>
  </si>
  <si>
    <t>Perry Galloway</t>
  </si>
  <si>
    <t>Eddie Tackett</t>
  </si>
  <si>
    <t>David Strohl</t>
  </si>
  <si>
    <t>Sid Fogg</t>
  </si>
  <si>
    <t>Alan Hargraves</t>
  </si>
  <si>
    <t>Marty Williams</t>
  </si>
  <si>
    <t xml:space="preserve">Mark Bevill </t>
  </si>
  <si>
    <t xml:space="preserve">Early Season </t>
  </si>
  <si>
    <t xml:space="preserve">Full Season </t>
  </si>
  <si>
    <t xml:space="preserve">Double Crop </t>
  </si>
  <si>
    <t>Jefferson</t>
  </si>
  <si>
    <t>Prairie</t>
  </si>
  <si>
    <t xml:space="preserve">Cross </t>
  </si>
  <si>
    <t xml:space="preserve">Silt Loam </t>
  </si>
  <si>
    <t>Apron Max, Cruiser</t>
  </si>
  <si>
    <t>0-40-60 F/ 45-40-40-10 S</t>
  </si>
  <si>
    <t>2 oz Valor</t>
  </si>
  <si>
    <t xml:space="preserve">3 pts Warrant /  28 oz Round Up </t>
  </si>
  <si>
    <t xml:space="preserve">.8 oz First Shot / 28 oz Round Up </t>
  </si>
  <si>
    <t>4 applications of pyrethroid/asephate at 1/2 lb</t>
  </si>
  <si>
    <t>2 applications of Headline 6 oz</t>
  </si>
  <si>
    <t>Furrow, 38 inches, every middle, 5-6 day sched, 11 times</t>
  </si>
  <si>
    <t>38 inches</t>
  </si>
  <si>
    <t>Cruiser Max</t>
  </si>
  <si>
    <t>50 P 100 K</t>
  </si>
  <si>
    <t>8 oz Boron/1 qt NutriK/10 oz ??</t>
  </si>
  <si>
    <t>Valor/Dicamba/Round Up</t>
  </si>
  <si>
    <t>Reflex/Dual</t>
  </si>
  <si>
    <t>Reflex/Round Up</t>
  </si>
  <si>
    <t>Brigrade</t>
  </si>
  <si>
    <t>Quilt Excel</t>
  </si>
  <si>
    <t>Furrow, 15 times</t>
  </si>
  <si>
    <t>1.5 ton chicken litter</t>
  </si>
  <si>
    <t>none</t>
  </si>
  <si>
    <t>1.5 oz Valor/Touchdown</t>
  </si>
  <si>
    <t>Dual/Touchdown</t>
  </si>
  <si>
    <t>Row Irrigation</t>
  </si>
  <si>
    <t>Twin on 38 inches</t>
  </si>
  <si>
    <t>Optimize/Cruiser Max</t>
  </si>
  <si>
    <t>10-50-120</t>
  </si>
  <si>
    <t>Manganese</t>
  </si>
  <si>
    <t>Valor 2 oz</t>
  </si>
  <si>
    <t>Round Up/ Dual</t>
  </si>
  <si>
    <t>2 applications of Headline</t>
  </si>
  <si>
    <t>4-5 day schedule</t>
  </si>
  <si>
    <t xml:space="preserve">1.5 oz Valor/Touchdown </t>
  </si>
  <si>
    <t>Asgrow 4630</t>
  </si>
  <si>
    <t>Sandy</t>
  </si>
  <si>
    <t>Cruiser Max with Optimize</t>
  </si>
  <si>
    <t>Touchdown/Goal/2-4.D</t>
  </si>
  <si>
    <t>Sequence/Flexstar</t>
  </si>
  <si>
    <t>Sequence</t>
  </si>
  <si>
    <t>Furrow 5x</t>
  </si>
  <si>
    <t>Asgrow 4005</t>
  </si>
  <si>
    <t>60 lb K</t>
  </si>
  <si>
    <t>Boundry</t>
  </si>
  <si>
    <t>Prefix/Round Up</t>
  </si>
  <si>
    <t>Karate/Orthene</t>
  </si>
  <si>
    <t>Quadris 6 oz</t>
  </si>
  <si>
    <t>Poly Pipe Furrow 7x</t>
  </si>
  <si>
    <t>Glyphosate</t>
  </si>
  <si>
    <t>Acephate 0.5 lb/Karate</t>
  </si>
  <si>
    <t>Furrow 3x</t>
  </si>
  <si>
    <t>40 inches</t>
  </si>
  <si>
    <t>Pioneer 94M80</t>
  </si>
  <si>
    <t>Round Up/2-4.D</t>
  </si>
  <si>
    <t>Round Up Classic</t>
  </si>
  <si>
    <t>Poly Pipe</t>
  </si>
  <si>
    <t>30 inches</t>
  </si>
  <si>
    <t>ASG 4605</t>
  </si>
  <si>
    <t>Cruiser/Apron Max/Moly/Vault</t>
  </si>
  <si>
    <t>0-0-60</t>
  </si>
  <si>
    <t>Trisert K</t>
  </si>
  <si>
    <t>Touchdown/Rifle/Valor</t>
  </si>
  <si>
    <t>Prefix/Touchdown/Total</t>
  </si>
  <si>
    <t>Flexstar/Touchdown</t>
  </si>
  <si>
    <t>Quadrix 6 oz</t>
  </si>
  <si>
    <t>furrow</t>
  </si>
  <si>
    <t>Cruiser/Apron Max/Optimize/Delta Seed Coat</t>
  </si>
  <si>
    <t>4 ton chicken litter</t>
  </si>
  <si>
    <t>Cobra/Glyphosate/Select/Prefix</t>
  </si>
  <si>
    <t>Lambda w/acephate</t>
  </si>
  <si>
    <t>Quilt</t>
  </si>
  <si>
    <t>Gaucho/Allegiance/TriLex</t>
  </si>
  <si>
    <t>5 ton chicken litter</t>
  </si>
  <si>
    <t xml:space="preserve">Round Up </t>
  </si>
  <si>
    <t>6 oz Quadris</t>
  </si>
  <si>
    <t>Furrow 9x</t>
  </si>
  <si>
    <t>Michael Taylor</t>
  </si>
  <si>
    <t>Asgrow 4605</t>
  </si>
  <si>
    <t>Verdict</t>
  </si>
  <si>
    <t>Karate 2x/Belt</t>
  </si>
  <si>
    <t>Furrow 4x</t>
  </si>
  <si>
    <t>Armor 46R42</t>
  </si>
  <si>
    <t>100 lb 0-0-60</t>
  </si>
  <si>
    <t>1 qt Round Up</t>
  </si>
  <si>
    <t>2 oz Karate</t>
  </si>
  <si>
    <t>10 oz Stratego</t>
  </si>
  <si>
    <t>Irrigated 7x</t>
  </si>
  <si>
    <t>30 inch beds</t>
  </si>
  <si>
    <t>0-60-120</t>
  </si>
  <si>
    <t>Round Up 2x</t>
  </si>
  <si>
    <t>Row Irrigated 5x</t>
  </si>
  <si>
    <t>26 oz glyphosate/flexstar, 2/3 pt Blazer</t>
  </si>
  <si>
    <t>Furrow 7x</t>
  </si>
  <si>
    <t>38 inch beds</t>
  </si>
  <si>
    <t>USG 74E88</t>
  </si>
  <si>
    <t>70 lb K</t>
  </si>
  <si>
    <t>Karate 3x, Steward, Karate Orthene</t>
  </si>
  <si>
    <t>Pivot 7x</t>
  </si>
  <si>
    <t>38 inch twin row</t>
  </si>
  <si>
    <t>Asgrow 4907</t>
  </si>
  <si>
    <t>70 units K</t>
  </si>
  <si>
    <t>Mustang Max Orthene</t>
  </si>
  <si>
    <t>6 oz Headline</t>
  </si>
  <si>
    <t>Armor 49V6</t>
  </si>
  <si>
    <t>Apron Max</t>
  </si>
  <si>
    <t>0-46-60</t>
  </si>
  <si>
    <t>Micro Nutrition</t>
  </si>
  <si>
    <t>Round Up/Flexstar</t>
  </si>
  <si>
    <t>15 inches</t>
  </si>
  <si>
    <t>Seed Treatment</t>
  </si>
  <si>
    <t>Pre-Emergent Herbicide</t>
  </si>
  <si>
    <t>Yield (bu/a0</t>
  </si>
  <si>
    <t>Final Yield</t>
  </si>
  <si>
    <t>Pioneer 94Y70  or 94Y91</t>
  </si>
  <si>
    <t>Stine 49LA28</t>
  </si>
  <si>
    <t>LL</t>
  </si>
  <si>
    <t>Progeny 4750 or Asgrow 4866</t>
  </si>
  <si>
    <t xml:space="preserve">Gere Carnathan </t>
  </si>
  <si>
    <t>Dow Brantley</t>
  </si>
  <si>
    <t xml:space="preserve">Lonoke </t>
  </si>
  <si>
    <t xml:space="preserve">Kevin Gable </t>
  </si>
  <si>
    <t>Mississippi</t>
  </si>
  <si>
    <t>Croplan 4417</t>
  </si>
  <si>
    <t xml:space="preserve">Neil Culp </t>
  </si>
  <si>
    <t>Asgrow 4730</t>
  </si>
  <si>
    <t xml:space="preserve">Pointer Hall </t>
  </si>
  <si>
    <t>Allen Culp</t>
  </si>
  <si>
    <t>Asgrow 4703</t>
  </si>
  <si>
    <t>Johnny Yancy</t>
  </si>
  <si>
    <t>Pioneer 94Y60</t>
  </si>
  <si>
    <t>Pointer Hall Jr.</t>
  </si>
  <si>
    <t>Terry Simpson</t>
  </si>
  <si>
    <t>DKN46-51</t>
  </si>
  <si>
    <t>Glenn Kale</t>
  </si>
  <si>
    <t>90 lb K</t>
  </si>
  <si>
    <t>250 lb 0-18-36</t>
  </si>
  <si>
    <t>36 oz Round Up/3.5 oz Envive</t>
  </si>
  <si>
    <t>40 oz Sequence</t>
  </si>
  <si>
    <t>Karate Z 1.8 oz 2x</t>
  </si>
  <si>
    <t>6 oz Quadris 2x</t>
  </si>
  <si>
    <t>Roundup/Valor</t>
  </si>
  <si>
    <t>Prefix Post</t>
  </si>
  <si>
    <t xml:space="preserve">Tundra </t>
  </si>
  <si>
    <t>Quardris</t>
  </si>
  <si>
    <t>38 inch</t>
  </si>
  <si>
    <t>60 units Potash</t>
  </si>
  <si>
    <t>Touchdown</t>
  </si>
  <si>
    <t>Karate 2x</t>
  </si>
  <si>
    <t>10-60-120</t>
  </si>
  <si>
    <t xml:space="preserve">Valor </t>
  </si>
  <si>
    <t>Dual/Round Up</t>
  </si>
  <si>
    <t>Cruiser Max/Optimize</t>
  </si>
  <si>
    <t xml:space="preserve">Headline </t>
  </si>
  <si>
    <t>Furrow every 3-4 days</t>
  </si>
  <si>
    <t>Trilene</t>
  </si>
  <si>
    <t>15 inch</t>
  </si>
  <si>
    <t>Mustang Max</t>
  </si>
  <si>
    <t xml:space="preserve">6 oz Quadris </t>
  </si>
  <si>
    <t>57 lb</t>
  </si>
  <si>
    <t>0-60-60</t>
  </si>
  <si>
    <t>Apron Max/Moly/Cruiser</t>
  </si>
  <si>
    <t>30 inch</t>
  </si>
  <si>
    <t>90 units K</t>
  </si>
  <si>
    <t>Prefix/glyphosate</t>
  </si>
  <si>
    <t>32 oz glyphosate 2x</t>
  </si>
  <si>
    <t>Furrow 8x</t>
  </si>
  <si>
    <t>60 units K</t>
  </si>
  <si>
    <t>Glyphosate/8 oz Flexstar</t>
  </si>
  <si>
    <t>Tundra 2x/Steward</t>
  </si>
  <si>
    <t>60 lbs K</t>
  </si>
  <si>
    <t>Round Up</t>
  </si>
  <si>
    <t>Mustang Max 2x</t>
  </si>
  <si>
    <t xml:space="preserve">Coron </t>
  </si>
  <si>
    <t>56 lb</t>
  </si>
  <si>
    <t>175 lb 0-20-30</t>
  </si>
  <si>
    <t>Valor 202</t>
  </si>
  <si>
    <t>17 inch</t>
  </si>
  <si>
    <t>120 units Potash/60 units P</t>
  </si>
  <si>
    <t>Round Up/Dicamba burndown</t>
  </si>
  <si>
    <t>Furrow 6x</t>
  </si>
  <si>
    <t xml:space="preserve">Production System </t>
  </si>
  <si>
    <t xml:space="preserve">Seeding Rate/Acre </t>
  </si>
  <si>
    <t xml:space="preserve">Foreign Matter </t>
  </si>
  <si>
    <t>Gregory Baltz/Howard Thielemier</t>
  </si>
  <si>
    <t xml:space="preserve">Blake Goodman </t>
  </si>
  <si>
    <t>Pointer Hall Jr</t>
  </si>
  <si>
    <t>Rodney Schimming</t>
  </si>
  <si>
    <t xml:space="preserve">Brad French </t>
  </si>
  <si>
    <t xml:space="preserve">Pioneer 94Y90 </t>
  </si>
  <si>
    <t>Roy Newsom</t>
  </si>
  <si>
    <t>Terral 49R27</t>
  </si>
  <si>
    <t xml:space="preserve">60 lb </t>
  </si>
  <si>
    <t xml:space="preserve">Sandy Loam </t>
  </si>
  <si>
    <t>Cruiser/Apron Max</t>
  </si>
  <si>
    <t>2 ton chicken litter</t>
  </si>
  <si>
    <t>Round Up Power Max 2x</t>
  </si>
  <si>
    <t xml:space="preserve">Sandy Loam to Silt Loam </t>
  </si>
  <si>
    <t>0-80-180</t>
  </si>
  <si>
    <t xml:space="preserve">Cruiser Max/Apron </t>
  </si>
  <si>
    <t xml:space="preserve">Valor? </t>
  </si>
  <si>
    <t>Ele-Max 2x 1 qt, 2x 2 qt</t>
  </si>
  <si>
    <t>4 ozMustang Max 3x</t>
  </si>
  <si>
    <t>6 oz Quadris 2 x, 6 oz Headline 2x</t>
  </si>
  <si>
    <t>Furrow 10x</t>
  </si>
  <si>
    <t>38 inch twin</t>
  </si>
  <si>
    <t>200 lb 0-18-36</t>
  </si>
  <si>
    <t>Karate Z</t>
  </si>
  <si>
    <t>1 ton chicken litter/100 lb 0-0-60</t>
  </si>
  <si>
    <t>Glyphosate 2x</t>
  </si>
  <si>
    <t>10 inch</t>
  </si>
  <si>
    <t>Apron Max/Cruiser</t>
  </si>
  <si>
    <t>150 lb Potash</t>
  </si>
  <si>
    <t>Round Up/Banvel</t>
  </si>
  <si>
    <t xml:space="preserve">Round up 2x/Dual </t>
  </si>
  <si>
    <t>Furron 4x</t>
  </si>
  <si>
    <t>Lee</t>
  </si>
  <si>
    <t>Le</t>
  </si>
  <si>
    <t xml:space="preserve">Jeanerette Silt Loam </t>
  </si>
  <si>
    <t xml:space="preserve">Dundee Silt Loam </t>
  </si>
  <si>
    <t xml:space="preserve">Dubbs Sandy Loam </t>
  </si>
  <si>
    <t>Basket Sandy Loam</t>
  </si>
  <si>
    <t xml:space="preserve">Commerce Silt Loam </t>
  </si>
  <si>
    <t>Foley Silt</t>
  </si>
  <si>
    <t xml:space="preserve">Calloway Silt Loam </t>
  </si>
  <si>
    <t>Sharkey Steele Complex</t>
  </si>
  <si>
    <t xml:space="preserve">Herbert Silt Loam </t>
  </si>
  <si>
    <t xml:space="preserve">Convent Silt Loam </t>
  </si>
  <si>
    <t xml:space="preserve">Foley Silt Loam </t>
  </si>
  <si>
    <t xml:space="preserve">Dubbs Silt Loam </t>
  </si>
  <si>
    <t xml:space="preserve">Production Sustem </t>
  </si>
  <si>
    <t>Seedling Rate/Acre</t>
  </si>
  <si>
    <t>Pre-Emerge Herbicide</t>
  </si>
  <si>
    <t>Post-Emerge Herbicide</t>
  </si>
  <si>
    <t>Adj FM</t>
  </si>
  <si>
    <t>Keith Dooley</t>
  </si>
  <si>
    <t xml:space="preserve">Jerry Fuller </t>
  </si>
  <si>
    <t>USB 74B88</t>
  </si>
  <si>
    <t>Pioneer 84B73</t>
  </si>
  <si>
    <t>Buddy and Eric Leonard</t>
  </si>
  <si>
    <t>DynaGro 34Y36</t>
  </si>
  <si>
    <t>94B73</t>
  </si>
  <si>
    <t>USB 74B78</t>
  </si>
  <si>
    <t>Asgrow 4903</t>
  </si>
  <si>
    <t>Armor 42-M1</t>
  </si>
  <si>
    <t xml:space="preserve">Chris Mans </t>
  </si>
  <si>
    <t xml:space="preserve">Yell </t>
  </si>
  <si>
    <t>Pioneer 84Y80</t>
  </si>
  <si>
    <t>Armor 47-F8</t>
  </si>
  <si>
    <t>Greg Orlicek</t>
  </si>
  <si>
    <t>Lonoke</t>
  </si>
  <si>
    <t>Glyphosate/Prefix-Glyphosate</t>
  </si>
  <si>
    <t>Metho Parathion/Karate</t>
  </si>
  <si>
    <t>Gumbo</t>
  </si>
  <si>
    <t>Round Up/Dual</t>
  </si>
  <si>
    <t>Furrow 11x</t>
  </si>
  <si>
    <t>7 inch twin row</t>
  </si>
  <si>
    <t>1 1/2 ton chicken litter/ 1 qt Quick Boost Ultra/ 3 gal Trisert K</t>
  </si>
  <si>
    <t>28 oz Touchdown</t>
  </si>
  <si>
    <t>28 oz Touchdown 2x</t>
  </si>
  <si>
    <t>2.9 oz Tombstone 3x</t>
  </si>
  <si>
    <t>6 oz Headline 2x</t>
  </si>
  <si>
    <t xml:space="preserve">30 inch </t>
  </si>
  <si>
    <t>250 lb P/200 lb K</t>
  </si>
  <si>
    <t>Glphosate</t>
  </si>
  <si>
    <t>8 inch</t>
  </si>
  <si>
    <t>8oz Metho Parathion/1.5 oz Karate</t>
  </si>
  <si>
    <t>70 lbs</t>
  </si>
  <si>
    <t>0-60-20</t>
  </si>
  <si>
    <t xml:space="preserve">Clay Loam </t>
  </si>
  <si>
    <t>Furrow 2x</t>
  </si>
  <si>
    <t>7.5 inch</t>
  </si>
  <si>
    <t>22 oz Round Up PowerMax</t>
  </si>
  <si>
    <t xml:space="preserve">6 oz Karate </t>
  </si>
  <si>
    <t>8 oz Headline</t>
  </si>
  <si>
    <t xml:space="preserve">Silty Clay Loam </t>
  </si>
  <si>
    <t>100 lb Potash</t>
  </si>
  <si>
    <t>1 qt Round Up 2x</t>
  </si>
  <si>
    <t>1 gal Mustang Max</t>
  </si>
  <si>
    <t>2 tons chicken litter/100 units Potash/60 units P</t>
  </si>
  <si>
    <t>Poly Pipe 5x</t>
  </si>
  <si>
    <t>0-46-100</t>
  </si>
  <si>
    <t>B/P/K/Zn/Mo</t>
  </si>
  <si>
    <t>Flood 3x</t>
  </si>
  <si>
    <t>Fertlizer</t>
  </si>
  <si>
    <t xml:space="preserve">Final Yield (bu/a) </t>
  </si>
  <si>
    <t xml:space="preserve">Mike Hook </t>
  </si>
  <si>
    <t>Richard Morris</t>
  </si>
  <si>
    <t>Jerry Lovrien</t>
  </si>
  <si>
    <t>Rob Roberts</t>
  </si>
  <si>
    <t>Mark Watkins</t>
  </si>
  <si>
    <t>Jason Berry</t>
  </si>
  <si>
    <t>Jason Smith</t>
  </si>
  <si>
    <t>Stephen/Elizabeth Hoskyn</t>
  </si>
  <si>
    <t>Pioneer 94B73</t>
  </si>
  <si>
    <t xml:space="preserve">James Paul Bingham </t>
  </si>
  <si>
    <t xml:space="preserve">Jefferson </t>
  </si>
  <si>
    <t>HBK 4924</t>
  </si>
  <si>
    <t>Arkanasas</t>
  </si>
  <si>
    <t>Asg 4703</t>
  </si>
  <si>
    <t>94M80</t>
  </si>
  <si>
    <t>Joe Hicks</t>
  </si>
  <si>
    <t>Lawrence</t>
  </si>
  <si>
    <t>Morsoy RT4993N</t>
  </si>
  <si>
    <t xml:space="preserve">Lee Walt </t>
  </si>
  <si>
    <t>Armor 53-K3</t>
  </si>
  <si>
    <t>AG 5501</t>
  </si>
  <si>
    <t>RR??</t>
  </si>
  <si>
    <t xml:space="preserve">Price Family Farming </t>
  </si>
  <si>
    <t>Progeny 4706</t>
  </si>
  <si>
    <t>Armor GP490</t>
  </si>
  <si>
    <t>80 lb</t>
  </si>
  <si>
    <t>10-60-20</t>
  </si>
  <si>
    <t>0-75-75</t>
  </si>
  <si>
    <t>48 oz Round Up</t>
  </si>
  <si>
    <t>Poly Pipe 6x</t>
  </si>
  <si>
    <t>50 lb</t>
  </si>
  <si>
    <t>0-50-20</t>
  </si>
  <si>
    <t>9 inch</t>
  </si>
  <si>
    <t>1 gal Karate</t>
  </si>
  <si>
    <t>6.2 oz Headline</t>
  </si>
  <si>
    <t>8 inch on 40 inch beds</t>
  </si>
  <si>
    <t>&lt;1</t>
  </si>
  <si>
    <t>8 seed/ft</t>
  </si>
  <si>
    <t>750 lb 0-18-36</t>
  </si>
  <si>
    <t>Glyphosate/Flexstar</t>
  </si>
  <si>
    <t>2x</t>
  </si>
  <si>
    <t>twin on 30 inch beds</t>
  </si>
  <si>
    <t>1500 lb 0-46-0 variable rate/1500 lb 0-0-60 variable rate/5 ton chicken litter</t>
  </si>
  <si>
    <t xml:space="preserve">Quadris/Quilt </t>
  </si>
  <si>
    <t>Round Up 2x/Sychrony</t>
  </si>
  <si>
    <t>70 lb</t>
  </si>
  <si>
    <t>368 lb 0-24.8-27.6</t>
  </si>
  <si>
    <t>33.7 oz Bost/16.8 oz Borosol</t>
  </si>
  <si>
    <t>8.4 oz Headline</t>
  </si>
  <si>
    <t>5x</t>
  </si>
  <si>
    <t>60 lbs</t>
  </si>
  <si>
    <t>350 lb 0-26-26</t>
  </si>
  <si>
    <t>4x</t>
  </si>
  <si>
    <t>10 seed/ft</t>
  </si>
  <si>
    <t>600 lb 0-18-36</t>
  </si>
  <si>
    <t>3x</t>
  </si>
  <si>
    <t>twin row on 30 inch beds</t>
  </si>
  <si>
    <t>60 lb</t>
  </si>
  <si>
    <t>200 lb potash-boron/500 lb chicken litter</t>
  </si>
  <si>
    <t>when needed</t>
  </si>
  <si>
    <t>300 lb 0-46-0/300 lb 0-0-60</t>
  </si>
  <si>
    <t>11-8-5/10-0-0/25-0-0</t>
  </si>
  <si>
    <t>9.5 inch</t>
  </si>
  <si>
    <t>1 gal Awaken</t>
  </si>
  <si>
    <t>2 qt Round Up</t>
  </si>
  <si>
    <t>Karate/.75 lb Orthene</t>
  </si>
  <si>
    <t>7x</t>
  </si>
  <si>
    <t>40 lb P/100 lb K</t>
  </si>
  <si>
    <t>10/1/0720040</t>
  </si>
  <si>
    <t xml:space="preserve">Pope </t>
  </si>
  <si>
    <t>Armor 44-R5</t>
  </si>
  <si>
    <t>Henry Finch</t>
  </si>
  <si>
    <t>Ag 4403</t>
  </si>
  <si>
    <t>Herbicide</t>
  </si>
  <si>
    <t>6.4 oz Headline</t>
  </si>
  <si>
    <t>Poly Pipe 9x</t>
  </si>
  <si>
    <t>7 inch</t>
  </si>
  <si>
    <t>0-0-80</t>
  </si>
  <si>
    <t>65 lb</t>
  </si>
  <si>
    <t>10-40-90</t>
  </si>
  <si>
    <t xml:space="preserve">Round Up/Dual </t>
  </si>
  <si>
    <t>Broadcast and Hipper Rolled</t>
  </si>
  <si>
    <t>Round Up/Treflan</t>
  </si>
  <si>
    <t xml:space="preserve">64 lb </t>
  </si>
  <si>
    <t>0-45-0</t>
  </si>
  <si>
    <t>22 oz Round Up 3x</t>
  </si>
  <si>
    <t>0-28-55</t>
  </si>
  <si>
    <t xml:space="preserve">Glyphosate/Synchrony </t>
  </si>
  <si>
    <t>24 oz Glyphosate</t>
  </si>
  <si>
    <t>BorPak, HumaPak, Scanner</t>
  </si>
  <si>
    <t>Tombstone</t>
  </si>
  <si>
    <t>Karate 2x, 2 oz Dimilin</t>
  </si>
  <si>
    <r>
      <rPr>
        <sz val="12"/>
        <color indexed="10"/>
        <rFont val="Calibri"/>
        <family val="2"/>
      </rPr>
      <t>Vigestol - 1 pt</t>
    </r>
    <r>
      <rPr>
        <sz val="12"/>
        <rFont val="Calibri"/>
        <family val="2"/>
      </rPr>
      <t>./A, Flexstar - 12 oz./A, Touchdown - 22 o./A</t>
    </r>
  </si>
  <si>
    <t>13.3 inch</t>
  </si>
  <si>
    <t xml:space="preserve">Planting Date </t>
  </si>
  <si>
    <t>Herbicides</t>
  </si>
  <si>
    <t>Fungicde</t>
  </si>
  <si>
    <t>Miosture</t>
  </si>
  <si>
    <t>Michael Fortenberry</t>
  </si>
  <si>
    <t>AG 4403</t>
  </si>
  <si>
    <t>CONV</t>
  </si>
  <si>
    <t>Brenda McAffey</t>
  </si>
  <si>
    <t>Asgrow 4403</t>
  </si>
  <si>
    <t>Armor 44R5</t>
  </si>
  <si>
    <t>Danny Beard</t>
  </si>
  <si>
    <t>Delta King 5567</t>
  </si>
  <si>
    <t xml:space="preserve">Michael Carson </t>
  </si>
  <si>
    <t>Delta King 4763</t>
  </si>
  <si>
    <t>Ricky Johnson</t>
  </si>
  <si>
    <t>Delta King 5366</t>
  </si>
  <si>
    <t xml:space="preserve">John Allen </t>
  </si>
  <si>
    <t>Arsgrow 4801</t>
  </si>
  <si>
    <t>Pioneer 9594</t>
  </si>
  <si>
    <t>John Freeman</t>
  </si>
  <si>
    <t>Armor GP513</t>
  </si>
  <si>
    <t>5.5 beans/ft</t>
  </si>
  <si>
    <t>278 lb 0/50/100</t>
  </si>
  <si>
    <t>Touchdown 2x</t>
  </si>
  <si>
    <t>Methyl</t>
  </si>
  <si>
    <t>19 inch</t>
  </si>
  <si>
    <t>9-40-80</t>
  </si>
  <si>
    <t>6x</t>
  </si>
  <si>
    <t>24 oz Round Up 2x</t>
  </si>
  <si>
    <t>Flood 4x</t>
  </si>
  <si>
    <t>Broadcast</t>
  </si>
  <si>
    <t>2 pt Round Up 2x, 6 oz Flexstar</t>
  </si>
  <si>
    <t>Ag Spectrum Nu-Till</t>
  </si>
  <si>
    <t>Nu-Till Liquid</t>
  </si>
  <si>
    <t>54 lb</t>
  </si>
  <si>
    <t>0-45-60</t>
  </si>
  <si>
    <t>8 oz Assure/1 pt Flexstar 2x</t>
  </si>
  <si>
    <t>Broadcast 7.5 inch</t>
  </si>
  <si>
    <t>Broadcast and Hipped</t>
  </si>
  <si>
    <t>Round Up/Dual/Clarity</t>
  </si>
  <si>
    <t>Molasses/Bioforge/Foliar Blend/Coron/Enhance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</si>
</sst>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5" formatCode="0.000"/>
  </numFmts>
  <fonts count="19">
    <font>
      <sz val="12"/>
      <color theme="1"/>
      <name val="Calibri"/>
      <family val="2"/>
      <scheme val="minor"/>
    </font>
    <font>
      <sz val="12"/>
      <name val="Calibri"/>
      <family val="2"/>
    </font>
    <font>
      <vertAlign val="subscript"/>
      <sz val="12"/>
      <name val="Calibri"/>
    </font>
    <font>
      <sz val="12"/>
      <color indexed="10"/>
      <name val="Calibri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scheme val="minor"/>
    </font>
    <font>
      <b/>
      <sz val="12"/>
      <color theme="2" tint="-0.499984740745262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/>
    <xf numFmtId="0" fontId="6" fillId="8" borderId="0" xfId="0" applyFont="1" applyFill="1" applyAlignment="1">
      <alignment horizontal="left"/>
    </xf>
    <xf numFmtId="0" fontId="0" fillId="9" borderId="0" xfId="0" applyFont="1" applyFill="1" applyAlignment="1">
      <alignment horizontal="left"/>
    </xf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5" borderId="0" xfId="0" applyFont="1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13" borderId="0" xfId="0" applyFont="1" applyFill="1" applyAlignment="1">
      <alignment horizontal="left"/>
    </xf>
    <xf numFmtId="0" fontId="0" fillId="14" borderId="0" xfId="0" applyFont="1" applyFill="1" applyAlignment="1">
      <alignment horizontal="left"/>
    </xf>
    <xf numFmtId="0" fontId="0" fillId="10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3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0" xfId="0" applyFont="1"/>
    <xf numFmtId="164" fontId="6" fillId="0" borderId="2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3" xfId="0" applyFont="1" applyBorder="1"/>
    <xf numFmtId="0" fontId="7" fillId="0" borderId="0" xfId="0" applyFo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3" borderId="0" xfId="0" applyFont="1" applyFill="1"/>
    <xf numFmtId="0" fontId="0" fillId="2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165" fontId="0" fillId="2" borderId="0" xfId="0" applyNumberFormat="1" applyFont="1" applyFill="1" applyAlignment="1">
      <alignment horizontal="left"/>
    </xf>
    <xf numFmtId="165" fontId="6" fillId="0" borderId="1" xfId="0" applyNumberFormat="1" applyFont="1" applyBorder="1" applyAlignment="1">
      <alignment horizontal="left"/>
    </xf>
    <xf numFmtId="165" fontId="6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0" fillId="4" borderId="0" xfId="0" applyNumberFormat="1" applyFont="1" applyFill="1" applyAlignment="1">
      <alignment horizontal="left"/>
    </xf>
    <xf numFmtId="165" fontId="0" fillId="18" borderId="0" xfId="0" applyNumberFormat="1" applyFont="1" applyFill="1"/>
    <xf numFmtId="165" fontId="8" fillId="0" borderId="1" xfId="0" applyNumberFormat="1" applyFont="1" applyBorder="1"/>
    <xf numFmtId="165" fontId="8" fillId="0" borderId="0" xfId="0" applyNumberFormat="1" applyFont="1" applyBorder="1"/>
    <xf numFmtId="165" fontId="8" fillId="0" borderId="1" xfId="0" applyNumberFormat="1" applyFont="1" applyFill="1" applyBorder="1"/>
    <xf numFmtId="165" fontId="8" fillId="0" borderId="5" xfId="0" applyNumberFormat="1" applyFont="1" applyBorder="1"/>
    <xf numFmtId="165" fontId="8" fillId="0" borderId="6" xfId="0" applyNumberFormat="1" applyFont="1" applyFill="1" applyBorder="1"/>
    <xf numFmtId="165" fontId="0" fillId="0" borderId="0" xfId="0" applyNumberFormat="1"/>
    <xf numFmtId="0" fontId="6" fillId="0" borderId="1" xfId="0" applyFont="1" applyFill="1" applyBorder="1" applyAlignment="1">
      <alignment horizontal="left"/>
    </xf>
    <xf numFmtId="0" fontId="7" fillId="0" borderId="3" xfId="0" applyFont="1" applyFill="1" applyBorder="1"/>
    <xf numFmtId="0" fontId="6" fillId="0" borderId="1" xfId="0" applyFont="1" applyFill="1" applyBorder="1"/>
    <xf numFmtId="3" fontId="6" fillId="0" borderId="1" xfId="1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165" fontId="0" fillId="3" borderId="0" xfId="0" applyNumberFormat="1" applyFont="1" applyFill="1" applyAlignment="1">
      <alignment horizontal="left"/>
    </xf>
    <xf numFmtId="165" fontId="0" fillId="8" borderId="0" xfId="0" applyNumberFormat="1" applyFont="1" applyFill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1" xfId="0" applyFont="1" applyFill="1" applyBorder="1"/>
    <xf numFmtId="0" fontId="6" fillId="0" borderId="7" xfId="0" applyFont="1" applyFill="1" applyBorder="1"/>
    <xf numFmtId="165" fontId="6" fillId="19" borderId="1" xfId="0" applyNumberFormat="1" applyFont="1" applyFill="1" applyBorder="1" applyAlignment="1">
      <alignment horizontal="left"/>
    </xf>
    <xf numFmtId="0" fontId="6" fillId="19" borderId="1" xfId="0" applyFont="1" applyFill="1" applyBorder="1" applyAlignment="1">
      <alignment horizontal="left"/>
    </xf>
    <xf numFmtId="164" fontId="6" fillId="19" borderId="8" xfId="0" applyNumberFormat="1" applyFont="1" applyFill="1" applyBorder="1" applyAlignment="1">
      <alignment horizontal="left"/>
    </xf>
    <xf numFmtId="165" fontId="8" fillId="19" borderId="9" xfId="0" applyNumberFormat="1" applyFont="1" applyFill="1" applyBorder="1"/>
    <xf numFmtId="0" fontId="6" fillId="19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9" fillId="0" borderId="1" xfId="0" applyFont="1" applyBorder="1"/>
    <xf numFmtId="3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0" fontId="0" fillId="19" borderId="1" xfId="0" applyFill="1" applyBorder="1"/>
    <xf numFmtId="165" fontId="0" fillId="19" borderId="1" xfId="0" applyNumberFormat="1" applyFill="1" applyBorder="1" applyAlignment="1">
      <alignment horizontal="left"/>
    </xf>
    <xf numFmtId="0" fontId="0" fillId="19" borderId="1" xfId="0" applyFill="1" applyBorder="1" applyAlignment="1">
      <alignment horizontal="left"/>
    </xf>
    <xf numFmtId="165" fontId="0" fillId="19" borderId="1" xfId="0" applyNumberFormat="1" applyFill="1" applyBorder="1"/>
    <xf numFmtId="0" fontId="9" fillId="0" borderId="0" xfId="0" applyFont="1"/>
    <xf numFmtId="3" fontId="0" fillId="0" borderId="0" xfId="0" applyNumberFormat="1"/>
    <xf numFmtId="14" fontId="0" fillId="0" borderId="0" xfId="0" applyNumberFormat="1"/>
    <xf numFmtId="0" fontId="0" fillId="19" borderId="0" xfId="0" applyFill="1"/>
    <xf numFmtId="0" fontId="0" fillId="0" borderId="0" xfId="0" applyFill="1"/>
    <xf numFmtId="3" fontId="6" fillId="19" borderId="0" xfId="0" applyNumberFormat="1" applyFont="1" applyFill="1"/>
    <xf numFmtId="0" fontId="9" fillId="0" borderId="0" xfId="0" applyFont="1" applyFill="1"/>
    <xf numFmtId="165" fontId="0" fillId="0" borderId="0" xfId="0" applyNumberFormat="1" applyFill="1"/>
    <xf numFmtId="0" fontId="10" fillId="0" borderId="0" xfId="0" applyFont="1"/>
    <xf numFmtId="3" fontId="9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19" borderId="0" xfId="0" applyFont="1" applyFill="1"/>
    <xf numFmtId="4" fontId="0" fillId="0" borderId="0" xfId="0" applyNumberFormat="1"/>
    <xf numFmtId="0" fontId="9" fillId="0" borderId="0" xfId="0" applyNumberFormat="1" applyFont="1"/>
    <xf numFmtId="0" fontId="0" fillId="0" borderId="0" xfId="0" applyNumberFormat="1"/>
    <xf numFmtId="0" fontId="0" fillId="0" borderId="0" xfId="0" applyFont="1"/>
    <xf numFmtId="0" fontId="0" fillId="20" borderId="0" xfId="0" applyFill="1"/>
    <xf numFmtId="3" fontId="0" fillId="19" borderId="0" xfId="0" applyNumberFormat="1" applyFill="1"/>
    <xf numFmtId="3" fontId="0" fillId="0" borderId="0" xfId="0" applyNumberFormat="1" applyFill="1"/>
    <xf numFmtId="0" fontId="0" fillId="0" borderId="0" xfId="0" applyFont="1" applyFill="1"/>
    <xf numFmtId="14" fontId="0" fillId="0" borderId="0" xfId="0" applyNumberFormat="1" applyFill="1"/>
    <xf numFmtId="0" fontId="11" fillId="0" borderId="0" xfId="0" applyFont="1" applyFill="1"/>
    <xf numFmtId="0" fontId="14" fillId="0" borderId="0" xfId="0" applyFont="1"/>
    <xf numFmtId="0" fontId="15" fillId="0" borderId="0" xfId="0" applyFont="1"/>
    <xf numFmtId="0" fontId="15" fillId="20" borderId="0" xfId="0" applyFont="1" applyFill="1"/>
    <xf numFmtId="0" fontId="15" fillId="19" borderId="0" xfId="0" applyFont="1" applyFill="1"/>
    <xf numFmtId="0" fontId="15" fillId="0" borderId="0" xfId="0" applyFont="1" applyFill="1"/>
    <xf numFmtId="3" fontId="14" fillId="0" borderId="0" xfId="0" applyNumberFormat="1" applyFont="1"/>
    <xf numFmtId="3" fontId="15" fillId="0" borderId="0" xfId="0" applyNumberFormat="1" applyFont="1"/>
    <xf numFmtId="14" fontId="15" fillId="0" borderId="0" xfId="0" applyNumberFormat="1" applyFont="1"/>
    <xf numFmtId="0" fontId="16" fillId="0" borderId="1" xfId="0" applyFont="1" applyFill="1" applyBorder="1"/>
    <xf numFmtId="0" fontId="17" fillId="0" borderId="0" xfId="0" applyFont="1"/>
    <xf numFmtId="0" fontId="4" fillId="0" borderId="0" xfId="0" applyFont="1"/>
    <xf numFmtId="14" fontId="0" fillId="0" borderId="0" xfId="0" applyNumberFormat="1" applyFont="1"/>
    <xf numFmtId="0" fontId="0" fillId="20" borderId="0" xfId="0" applyFill="1" applyAlignment="1">
      <alignment horizontal="center"/>
    </xf>
    <xf numFmtId="0" fontId="18" fillId="19" borderId="0" xfId="0" applyFont="1" applyFill="1" applyAlignment="1">
      <alignment horizontal="center"/>
    </xf>
    <xf numFmtId="0" fontId="0" fillId="19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1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opLeftCell="G1" zoomScale="75" zoomScaleNormal="75" workbookViewId="0">
      <selection activeCell="M30" sqref="M30"/>
    </sheetView>
  </sheetViews>
  <sheetFormatPr defaultColWidth="11" defaultRowHeight="15.75"/>
  <cols>
    <col min="1" max="1" width="6.375" customWidth="1"/>
    <col min="2" max="2" width="21.5" customWidth="1"/>
    <col min="3" max="3" width="10.5" customWidth="1"/>
    <col min="4" max="4" width="17.125" customWidth="1"/>
    <col min="5" max="5" width="15.125" customWidth="1"/>
    <col min="6" max="6" width="9.125" customWidth="1"/>
    <col min="7" max="7" width="17.125" style="1" customWidth="1"/>
    <col min="8" max="8" width="12.5" style="1" customWidth="1"/>
    <col min="9" max="10" width="15" customWidth="1"/>
    <col min="11" max="11" width="30.875" customWidth="1"/>
    <col min="12" max="17" width="15" customWidth="1"/>
    <col min="18" max="18" width="17.875" customWidth="1"/>
    <col min="19" max="19" width="14" customWidth="1"/>
    <col min="20" max="20" width="13.5" style="1" customWidth="1"/>
    <col min="21" max="21" width="10.625" style="1" customWidth="1"/>
    <col min="22" max="22" width="13.375" style="39" customWidth="1"/>
    <col min="23" max="23" width="11.875" style="1" customWidth="1"/>
    <col min="24" max="26" width="10.875" style="39" customWidth="1"/>
    <col min="27" max="27" width="11" style="39"/>
    <col min="28" max="28" width="13" style="39" customWidth="1"/>
    <col min="29" max="29" width="13.375" style="1" customWidth="1"/>
    <col min="30" max="30" width="11" style="1"/>
    <col min="31" max="31" width="11" style="47"/>
  </cols>
  <sheetData>
    <row r="1" spans="1:33">
      <c r="A1" s="2" t="s">
        <v>47</v>
      </c>
      <c r="B1" s="3" t="s">
        <v>0</v>
      </c>
      <c r="C1" s="4" t="s">
        <v>1</v>
      </c>
      <c r="D1" s="5" t="s">
        <v>4</v>
      </c>
      <c r="E1" s="6" t="s">
        <v>6</v>
      </c>
      <c r="F1" s="7" t="s">
        <v>14</v>
      </c>
      <c r="G1" s="8" t="s">
        <v>8</v>
      </c>
      <c r="H1" s="9" t="s">
        <v>9</v>
      </c>
      <c r="I1" s="10" t="s">
        <v>10</v>
      </c>
      <c r="J1" s="31" t="s">
        <v>48</v>
      </c>
      <c r="K1" s="32" t="s">
        <v>49</v>
      </c>
      <c r="L1" s="33" t="s">
        <v>50</v>
      </c>
      <c r="M1" s="12" t="s">
        <v>53</v>
      </c>
      <c r="N1" s="34" t="s">
        <v>54</v>
      </c>
      <c r="O1" s="35" t="s">
        <v>55</v>
      </c>
      <c r="P1" s="10" t="s">
        <v>52</v>
      </c>
      <c r="Q1" s="5" t="s">
        <v>51</v>
      </c>
      <c r="R1" s="11" t="s">
        <v>58</v>
      </c>
      <c r="S1" s="12" t="s">
        <v>12</v>
      </c>
      <c r="T1" s="13" t="s">
        <v>16</v>
      </c>
      <c r="U1" s="14" t="s">
        <v>19</v>
      </c>
      <c r="V1" s="36" t="s">
        <v>18</v>
      </c>
      <c r="W1" s="15" t="s">
        <v>20</v>
      </c>
      <c r="X1" s="58" t="s">
        <v>46</v>
      </c>
      <c r="Y1" s="58" t="s">
        <v>119</v>
      </c>
      <c r="Z1" s="58" t="s">
        <v>120</v>
      </c>
      <c r="AA1" s="57" t="s">
        <v>21</v>
      </c>
      <c r="AB1" s="40" t="s">
        <v>77</v>
      </c>
      <c r="AC1" s="16" t="s">
        <v>17</v>
      </c>
      <c r="AD1" s="17" t="s">
        <v>22</v>
      </c>
      <c r="AE1" s="41" t="s">
        <v>76</v>
      </c>
    </row>
    <row r="2" spans="1:33">
      <c r="A2" s="18">
        <v>1</v>
      </c>
      <c r="B2" s="27" t="s">
        <v>78</v>
      </c>
      <c r="C2" s="19" t="s">
        <v>79</v>
      </c>
      <c r="D2" s="19" t="s">
        <v>5</v>
      </c>
      <c r="E2" s="19" t="s">
        <v>80</v>
      </c>
      <c r="F2" s="19" t="s">
        <v>15</v>
      </c>
      <c r="G2" s="20">
        <v>139000</v>
      </c>
      <c r="H2" s="21">
        <v>41000</v>
      </c>
      <c r="I2" s="19" t="s">
        <v>81</v>
      </c>
      <c r="J2" s="19" t="s">
        <v>59</v>
      </c>
      <c r="K2" s="19" t="s">
        <v>82</v>
      </c>
      <c r="L2" s="19" t="s">
        <v>83</v>
      </c>
      <c r="M2" s="19" t="s">
        <v>84</v>
      </c>
      <c r="N2" s="19" t="s">
        <v>57</v>
      </c>
      <c r="O2" s="19" t="s">
        <v>85</v>
      </c>
      <c r="P2" s="19" t="s">
        <v>86</v>
      </c>
      <c r="Q2" s="19" t="s">
        <v>56</v>
      </c>
      <c r="R2" s="19" t="s">
        <v>66</v>
      </c>
      <c r="S2" s="19" t="s">
        <v>32</v>
      </c>
      <c r="T2" s="21">
        <v>41144</v>
      </c>
      <c r="U2" s="18">
        <v>28180</v>
      </c>
      <c r="V2" s="37">
        <f t="shared" ref="V2:V16" si="0">(U2/60)</f>
        <v>469.66666666666669</v>
      </c>
      <c r="W2" s="18">
        <v>9.9</v>
      </c>
      <c r="X2" s="37">
        <v>1.0349999999999999</v>
      </c>
      <c r="Y2" s="37">
        <v>525</v>
      </c>
      <c r="Z2" s="37">
        <v>425</v>
      </c>
      <c r="AA2" s="37">
        <f t="shared" ref="AA2:AA16" si="1">(Y2*Z2)/43560</f>
        <v>5.122245179063361</v>
      </c>
      <c r="AB2" s="37">
        <f t="shared" ref="AB2:AB16" si="2">(V2*X2)/AA2</f>
        <v>94.900767731092429</v>
      </c>
      <c r="AC2" s="18">
        <v>0.7</v>
      </c>
      <c r="AD2" s="23"/>
      <c r="AE2" s="42">
        <v>94.900999999999996</v>
      </c>
    </row>
    <row r="3" spans="1:33">
      <c r="A3" s="48">
        <v>2</v>
      </c>
      <c r="B3" s="49" t="s">
        <v>2</v>
      </c>
      <c r="C3" s="50" t="s">
        <v>3</v>
      </c>
      <c r="D3" s="50" t="s">
        <v>5</v>
      </c>
      <c r="E3" s="50" t="s">
        <v>13</v>
      </c>
      <c r="F3" s="50" t="s">
        <v>15</v>
      </c>
      <c r="G3" s="51">
        <v>134000</v>
      </c>
      <c r="H3" s="52">
        <v>41009</v>
      </c>
      <c r="I3" s="50" t="s">
        <v>45</v>
      </c>
      <c r="J3" s="50" t="s">
        <v>59</v>
      </c>
      <c r="K3" s="53" t="s">
        <v>87</v>
      </c>
      <c r="L3" s="50" t="s">
        <v>57</v>
      </c>
      <c r="M3" s="50" t="s">
        <v>88</v>
      </c>
      <c r="N3" s="50" t="s">
        <v>68</v>
      </c>
      <c r="O3" s="50" t="s">
        <v>89</v>
      </c>
      <c r="P3" s="50" t="s">
        <v>60</v>
      </c>
      <c r="Q3" s="50" t="s">
        <v>63</v>
      </c>
      <c r="R3" s="50" t="s">
        <v>90</v>
      </c>
      <c r="S3" s="50" t="s">
        <v>91</v>
      </c>
      <c r="T3" s="52">
        <v>41163</v>
      </c>
      <c r="U3" s="48">
        <v>31280</v>
      </c>
      <c r="V3" s="54">
        <f t="shared" si="0"/>
        <v>521.33333333333337</v>
      </c>
      <c r="W3" s="48">
        <v>13.7</v>
      </c>
      <c r="X3" s="54">
        <f>(100-W3)/87</f>
        <v>0.99195402298850577</v>
      </c>
      <c r="Y3" s="54">
        <v>1116.5999999999999</v>
      </c>
      <c r="Z3" s="54">
        <v>215.6</v>
      </c>
      <c r="AA3" s="37">
        <f t="shared" si="1"/>
        <v>5.5266060606060599</v>
      </c>
      <c r="AB3" s="54">
        <f t="shared" si="2"/>
        <v>93.572563639771559</v>
      </c>
      <c r="AC3" s="48">
        <v>1</v>
      </c>
      <c r="AD3" s="55"/>
      <c r="AE3" s="44">
        <v>93.572999999999993</v>
      </c>
    </row>
    <row r="4" spans="1:33">
      <c r="A4" s="48">
        <v>3</v>
      </c>
      <c r="B4" s="49" t="s">
        <v>26</v>
      </c>
      <c r="C4" s="50" t="s">
        <v>27</v>
      </c>
      <c r="D4" s="50" t="s">
        <v>5</v>
      </c>
      <c r="E4" s="50" t="s">
        <v>13</v>
      </c>
      <c r="F4" s="50" t="s">
        <v>15</v>
      </c>
      <c r="G4" s="56">
        <v>36000</v>
      </c>
      <c r="H4" s="52">
        <v>41000</v>
      </c>
      <c r="I4" s="50" t="s">
        <v>45</v>
      </c>
      <c r="J4" s="50" t="s">
        <v>59</v>
      </c>
      <c r="K4" s="50" t="s">
        <v>112</v>
      </c>
      <c r="L4" s="50" t="s">
        <v>57</v>
      </c>
      <c r="M4" s="50" t="s">
        <v>92</v>
      </c>
      <c r="N4" s="50" t="s">
        <v>57</v>
      </c>
      <c r="O4" s="50" t="s">
        <v>69</v>
      </c>
      <c r="P4" s="50" t="s">
        <v>57</v>
      </c>
      <c r="Q4" s="50" t="s">
        <v>102</v>
      </c>
      <c r="R4" s="50" t="s">
        <v>93</v>
      </c>
      <c r="S4" s="50" t="s">
        <v>36</v>
      </c>
      <c r="T4" s="52">
        <v>41130</v>
      </c>
      <c r="U4" s="48">
        <v>34540</v>
      </c>
      <c r="V4" s="54">
        <f t="shared" si="0"/>
        <v>575.66666666666663</v>
      </c>
      <c r="W4" s="48">
        <v>11.4</v>
      </c>
      <c r="X4" s="54">
        <v>1.0183</v>
      </c>
      <c r="Y4" s="54">
        <v>1134.846</v>
      </c>
      <c r="Z4" s="54">
        <v>243.83099999999999</v>
      </c>
      <c r="AA4" s="37">
        <f t="shared" si="1"/>
        <v>6.3524020896694209</v>
      </c>
      <c r="AB4" s="54">
        <f t="shared" si="2"/>
        <v>92.280267903691936</v>
      </c>
      <c r="AC4" s="48">
        <v>0.7</v>
      </c>
      <c r="AD4" s="55"/>
      <c r="AE4" s="44">
        <v>92.28</v>
      </c>
    </row>
    <row r="5" spans="1:33">
      <c r="A5" s="48">
        <v>4</v>
      </c>
      <c r="B5" s="49" t="s">
        <v>94</v>
      </c>
      <c r="C5" s="50" t="s">
        <v>23</v>
      </c>
      <c r="D5" s="50" t="s">
        <v>5</v>
      </c>
      <c r="E5" s="50" t="s">
        <v>24</v>
      </c>
      <c r="F5" s="50" t="s">
        <v>15</v>
      </c>
      <c r="G5" s="56">
        <v>120000</v>
      </c>
      <c r="H5" s="52">
        <v>41007</v>
      </c>
      <c r="I5" s="50" t="s">
        <v>95</v>
      </c>
      <c r="J5" s="50" t="s">
        <v>59</v>
      </c>
      <c r="K5" s="50" t="s">
        <v>96</v>
      </c>
      <c r="L5" s="50" t="s">
        <v>97</v>
      </c>
      <c r="M5" s="50" t="s">
        <v>98</v>
      </c>
      <c r="N5" s="50" t="s">
        <v>61</v>
      </c>
      <c r="O5" s="50" t="s">
        <v>99</v>
      </c>
      <c r="P5" s="50" t="s">
        <v>100</v>
      </c>
      <c r="Q5" s="50" t="s">
        <v>103</v>
      </c>
      <c r="R5" s="50" t="s">
        <v>101</v>
      </c>
      <c r="S5" s="50" t="s">
        <v>36</v>
      </c>
      <c r="T5" s="52">
        <v>41159</v>
      </c>
      <c r="U5" s="48">
        <v>27520</v>
      </c>
      <c r="V5" s="54">
        <f t="shared" si="0"/>
        <v>458.66666666666669</v>
      </c>
      <c r="W5" s="48">
        <v>10.8</v>
      </c>
      <c r="X5" s="54">
        <f t="shared" ref="X5:X16" si="3">(100-W5)/87</f>
        <v>1.0252873563218392</v>
      </c>
      <c r="Y5" s="54">
        <v>335.666</v>
      </c>
      <c r="Z5" s="54">
        <v>661</v>
      </c>
      <c r="AA5" s="37">
        <f t="shared" si="1"/>
        <v>5.0935543158861343</v>
      </c>
      <c r="AB5" s="54">
        <f t="shared" si="2"/>
        <v>92.325536341670315</v>
      </c>
      <c r="AC5" s="48">
        <v>1.3</v>
      </c>
      <c r="AD5" s="55">
        <f>AB5*(AC5-1)/100</f>
        <v>0.27697660902501098</v>
      </c>
      <c r="AE5" s="44">
        <f>(AB5-AD5)</f>
        <v>92.048559732645302</v>
      </c>
    </row>
    <row r="6" spans="1:33">
      <c r="A6" s="48">
        <v>5</v>
      </c>
      <c r="B6" s="49" t="s">
        <v>104</v>
      </c>
      <c r="C6" s="50" t="s">
        <v>27</v>
      </c>
      <c r="D6" s="50" t="s">
        <v>5</v>
      </c>
      <c r="E6" s="50" t="s">
        <v>105</v>
      </c>
      <c r="F6" s="50" t="s">
        <v>15</v>
      </c>
      <c r="G6" s="56">
        <v>154000</v>
      </c>
      <c r="H6" s="52">
        <v>41022</v>
      </c>
      <c r="I6" s="50" t="s">
        <v>31</v>
      </c>
      <c r="J6" s="50" t="s">
        <v>106</v>
      </c>
      <c r="K6" s="50" t="s">
        <v>107</v>
      </c>
      <c r="L6" s="50" t="s">
        <v>108</v>
      </c>
      <c r="M6" s="50" t="s">
        <v>109</v>
      </c>
      <c r="N6" s="50" t="s">
        <v>57</v>
      </c>
      <c r="O6" s="50" t="s">
        <v>110</v>
      </c>
      <c r="P6" s="50" t="s">
        <v>111</v>
      </c>
      <c r="Q6" s="50" t="s">
        <v>65</v>
      </c>
      <c r="R6" s="50" t="s">
        <v>11</v>
      </c>
      <c r="S6" s="50" t="s">
        <v>91</v>
      </c>
      <c r="T6" s="52">
        <v>41142</v>
      </c>
      <c r="U6" s="48">
        <v>28500</v>
      </c>
      <c r="V6" s="54">
        <f t="shared" si="0"/>
        <v>475</v>
      </c>
      <c r="W6" s="48">
        <v>12</v>
      </c>
      <c r="X6" s="54">
        <f t="shared" si="3"/>
        <v>1.0114942528735633</v>
      </c>
      <c r="Y6" s="54">
        <v>1101</v>
      </c>
      <c r="Z6" s="54">
        <v>209</v>
      </c>
      <c r="AA6" s="37">
        <f t="shared" si="1"/>
        <v>5.2825757575757573</v>
      </c>
      <c r="AB6" s="54">
        <f t="shared" si="2"/>
        <v>90.951799304707336</v>
      </c>
      <c r="AC6" s="48">
        <v>1</v>
      </c>
      <c r="AD6" s="55"/>
      <c r="AE6" s="44">
        <v>90.951999999999998</v>
      </c>
      <c r="AG6" s="22"/>
    </row>
    <row r="7" spans="1:33">
      <c r="A7" s="48">
        <v>6</v>
      </c>
      <c r="B7" s="49" t="s">
        <v>28</v>
      </c>
      <c r="C7" s="50" t="s">
        <v>27</v>
      </c>
      <c r="D7" s="50" t="s">
        <v>5</v>
      </c>
      <c r="E7" s="50" t="s">
        <v>13</v>
      </c>
      <c r="F7" s="50" t="s">
        <v>15</v>
      </c>
      <c r="G7" s="56">
        <v>36000</v>
      </c>
      <c r="H7" s="52">
        <v>41001</v>
      </c>
      <c r="I7" s="50" t="s">
        <v>45</v>
      </c>
      <c r="J7" s="50" t="s">
        <v>59</v>
      </c>
      <c r="K7" s="50" t="s">
        <v>112</v>
      </c>
      <c r="L7" s="50" t="s">
        <v>57</v>
      </c>
      <c r="M7" s="50" t="s">
        <v>92</v>
      </c>
      <c r="N7" s="50" t="s">
        <v>57</v>
      </c>
      <c r="O7" s="50" t="s">
        <v>69</v>
      </c>
      <c r="P7" s="50" t="s">
        <v>57</v>
      </c>
      <c r="Q7" s="50" t="s">
        <v>102</v>
      </c>
      <c r="R7" s="50" t="s">
        <v>93</v>
      </c>
      <c r="S7" s="50" t="s">
        <v>36</v>
      </c>
      <c r="T7" s="52">
        <v>41131</v>
      </c>
      <c r="U7" s="48">
        <v>31940</v>
      </c>
      <c r="V7" s="54">
        <f t="shared" si="0"/>
        <v>532.33333333333337</v>
      </c>
      <c r="W7" s="48">
        <v>15</v>
      </c>
      <c r="X7" s="54">
        <f t="shared" si="3"/>
        <v>0.97701149425287359</v>
      </c>
      <c r="Y7" s="54">
        <v>1808.25</v>
      </c>
      <c r="Z7" s="54">
        <v>139.34800000000001</v>
      </c>
      <c r="AA7" s="37">
        <f t="shared" si="1"/>
        <v>5.7845734848484858</v>
      </c>
      <c r="AB7" s="54">
        <f t="shared" si="2"/>
        <v>89.910826926634826</v>
      </c>
      <c r="AC7" s="48">
        <v>1.1000000000000001</v>
      </c>
      <c r="AD7" s="55">
        <f>AB7*(AC7-1)/100</f>
        <v>8.9910826926634893E-2</v>
      </c>
      <c r="AE7" s="44">
        <f>(AB7-AD7)</f>
        <v>89.820916099708185</v>
      </c>
    </row>
    <row r="8" spans="1:33">
      <c r="A8" s="48">
        <v>7</v>
      </c>
      <c r="B8" s="49" t="s">
        <v>113</v>
      </c>
      <c r="C8" s="50" t="s">
        <v>39</v>
      </c>
      <c r="D8" s="50" t="s">
        <v>5</v>
      </c>
      <c r="E8" s="50" t="s">
        <v>30</v>
      </c>
      <c r="F8" s="50" t="s">
        <v>15</v>
      </c>
      <c r="G8" s="56">
        <v>180000</v>
      </c>
      <c r="H8" s="52">
        <v>41023</v>
      </c>
      <c r="I8" s="50" t="s">
        <v>31</v>
      </c>
      <c r="J8" s="50" t="s">
        <v>60</v>
      </c>
      <c r="K8" s="50" t="s">
        <v>114</v>
      </c>
      <c r="L8" s="50" t="s">
        <v>57</v>
      </c>
      <c r="M8" s="50" t="s">
        <v>57</v>
      </c>
      <c r="N8" s="50" t="s">
        <v>57</v>
      </c>
      <c r="O8" s="50" t="s">
        <v>115</v>
      </c>
      <c r="P8" s="50" t="s">
        <v>72</v>
      </c>
      <c r="Q8" s="50" t="s">
        <v>73</v>
      </c>
      <c r="R8" s="50" t="s">
        <v>66</v>
      </c>
      <c r="S8" s="50" t="s">
        <v>32</v>
      </c>
      <c r="T8" s="52">
        <v>41162</v>
      </c>
      <c r="U8" s="48">
        <v>29260</v>
      </c>
      <c r="V8" s="54">
        <f t="shared" si="0"/>
        <v>487.66666666666669</v>
      </c>
      <c r="W8" s="48">
        <v>10.8</v>
      </c>
      <c r="X8" s="54">
        <f t="shared" si="3"/>
        <v>1.0252873563218392</v>
      </c>
      <c r="Y8" s="54">
        <v>558</v>
      </c>
      <c r="Z8" s="54">
        <v>435</v>
      </c>
      <c r="AA8" s="37">
        <f t="shared" si="1"/>
        <v>5.5723140495867769</v>
      </c>
      <c r="AB8" s="54">
        <f t="shared" si="2"/>
        <v>89.729053851519438</v>
      </c>
      <c r="AC8" s="48">
        <v>1</v>
      </c>
      <c r="AD8" s="55"/>
      <c r="AE8" s="44">
        <v>89.728999999999999</v>
      </c>
    </row>
    <row r="9" spans="1:33">
      <c r="A9" s="48">
        <v>8</v>
      </c>
      <c r="B9" s="49" t="s">
        <v>116</v>
      </c>
      <c r="C9" s="50" t="s">
        <v>27</v>
      </c>
      <c r="D9" s="50" t="s">
        <v>5</v>
      </c>
      <c r="E9" s="50" t="s">
        <v>7</v>
      </c>
      <c r="F9" s="50" t="s">
        <v>15</v>
      </c>
      <c r="G9" s="56">
        <v>160000</v>
      </c>
      <c r="H9" s="52">
        <v>41014</v>
      </c>
      <c r="I9" s="50" t="s">
        <v>117</v>
      </c>
      <c r="J9" s="50" t="s">
        <v>75</v>
      </c>
      <c r="K9" s="50" t="s">
        <v>118</v>
      </c>
      <c r="L9" s="50" t="s">
        <v>57</v>
      </c>
      <c r="M9" s="50" t="s">
        <v>57</v>
      </c>
      <c r="N9" s="50" t="s">
        <v>57</v>
      </c>
      <c r="O9" s="50" t="s">
        <v>57</v>
      </c>
      <c r="P9" s="50" t="s">
        <v>111</v>
      </c>
      <c r="Q9" s="50" t="s">
        <v>57</v>
      </c>
      <c r="R9" s="50" t="s">
        <v>11</v>
      </c>
      <c r="S9" s="50" t="s">
        <v>36</v>
      </c>
      <c r="T9" s="52">
        <v>41145</v>
      </c>
      <c r="U9" s="48">
        <v>31860</v>
      </c>
      <c r="V9" s="54">
        <f t="shared" si="0"/>
        <v>531</v>
      </c>
      <c r="W9" s="48">
        <v>11.5</v>
      </c>
      <c r="X9" s="54">
        <f t="shared" si="3"/>
        <v>1.0172413793103448</v>
      </c>
      <c r="Y9" s="54">
        <v>1846.3779999999999</v>
      </c>
      <c r="Z9" s="54">
        <v>143.029</v>
      </c>
      <c r="AA9" s="37">
        <f t="shared" si="1"/>
        <v>6.0625711423783288</v>
      </c>
      <c r="AB9" s="54">
        <f t="shared" si="2"/>
        <v>89.096714863768469</v>
      </c>
      <c r="AC9" s="48">
        <v>0.9</v>
      </c>
      <c r="AD9" s="55"/>
      <c r="AE9" s="44">
        <v>89.096999999999994</v>
      </c>
    </row>
    <row r="10" spans="1:33">
      <c r="A10" s="48">
        <v>10</v>
      </c>
      <c r="B10" s="49" t="s">
        <v>128</v>
      </c>
      <c r="C10" s="50" t="s">
        <v>129</v>
      </c>
      <c r="D10" s="50" t="s">
        <v>5</v>
      </c>
      <c r="E10" s="50" t="s">
        <v>130</v>
      </c>
      <c r="F10" s="50" t="s">
        <v>15</v>
      </c>
      <c r="G10" s="56">
        <v>147368</v>
      </c>
      <c r="H10" s="52">
        <v>41025</v>
      </c>
      <c r="I10" s="50" t="s">
        <v>131</v>
      </c>
      <c r="J10" s="67"/>
      <c r="K10" s="67"/>
      <c r="L10" s="67"/>
      <c r="M10" s="67"/>
      <c r="N10" s="67"/>
      <c r="O10" s="67"/>
      <c r="P10" s="67"/>
      <c r="Q10" s="67"/>
      <c r="R10" s="50" t="s">
        <v>11</v>
      </c>
      <c r="S10" s="50" t="s">
        <v>32</v>
      </c>
      <c r="T10" s="52">
        <v>41185</v>
      </c>
      <c r="U10" s="48">
        <v>28640</v>
      </c>
      <c r="V10" s="54">
        <f t="shared" si="0"/>
        <v>477.33333333333331</v>
      </c>
      <c r="W10" s="48">
        <v>12.3</v>
      </c>
      <c r="X10" s="54">
        <f t="shared" si="3"/>
        <v>1.0080459770114942</v>
      </c>
      <c r="Y10" s="54">
        <v>600</v>
      </c>
      <c r="Z10" s="54">
        <v>396</v>
      </c>
      <c r="AA10" s="54">
        <f t="shared" si="1"/>
        <v>5.4545454545454541</v>
      </c>
      <c r="AB10" s="54">
        <f t="shared" si="2"/>
        <v>88.215223499361443</v>
      </c>
      <c r="AC10" s="48">
        <v>0.04</v>
      </c>
      <c r="AD10" s="55"/>
      <c r="AE10" s="44">
        <v>88.215000000000003</v>
      </c>
    </row>
    <row r="11" spans="1:33">
      <c r="A11" s="48">
        <v>9</v>
      </c>
      <c r="B11" s="49" t="s">
        <v>252</v>
      </c>
      <c r="C11" s="50" t="s">
        <v>121</v>
      </c>
      <c r="D11" s="50" t="s">
        <v>5</v>
      </c>
      <c r="E11" s="50" t="s">
        <v>122</v>
      </c>
      <c r="F11" s="50" t="s">
        <v>123</v>
      </c>
      <c r="G11" s="56">
        <v>155000</v>
      </c>
      <c r="H11" s="52">
        <v>41018</v>
      </c>
      <c r="I11" s="50" t="s">
        <v>124</v>
      </c>
      <c r="J11" s="50" t="s">
        <v>59</v>
      </c>
      <c r="K11" s="50" t="s">
        <v>57</v>
      </c>
      <c r="L11" s="118" t="s">
        <v>668</v>
      </c>
      <c r="M11" s="50" t="s">
        <v>125</v>
      </c>
      <c r="N11" s="50" t="s">
        <v>57</v>
      </c>
      <c r="O11" s="50" t="s">
        <v>671</v>
      </c>
      <c r="P11" s="50" t="s">
        <v>669</v>
      </c>
      <c r="Q11" s="50" t="s">
        <v>126</v>
      </c>
      <c r="R11" s="50" t="s">
        <v>127</v>
      </c>
      <c r="S11" s="50" t="s">
        <v>36</v>
      </c>
      <c r="T11" s="52">
        <v>41154</v>
      </c>
      <c r="U11" s="48">
        <v>26440</v>
      </c>
      <c r="V11" s="54">
        <f t="shared" si="0"/>
        <v>440.66666666666669</v>
      </c>
      <c r="W11" s="48">
        <v>13</v>
      </c>
      <c r="X11" s="54">
        <f t="shared" si="3"/>
        <v>1</v>
      </c>
      <c r="Y11" s="54">
        <v>450</v>
      </c>
      <c r="Z11" s="54">
        <v>485</v>
      </c>
      <c r="AA11" s="54">
        <f t="shared" si="1"/>
        <v>5.0103305785123968</v>
      </c>
      <c r="AB11" s="54">
        <f t="shared" si="2"/>
        <v>87.951615120274909</v>
      </c>
      <c r="AC11" s="48">
        <v>1.1000000000000001</v>
      </c>
      <c r="AD11" s="55">
        <f>AB11*(AC11-1)/100</f>
        <v>8.7951615120274981E-2</v>
      </c>
      <c r="AE11" s="44">
        <f>(AB11-AD11)</f>
        <v>87.863663505154634</v>
      </c>
    </row>
    <row r="12" spans="1:33">
      <c r="A12" s="48">
        <v>11</v>
      </c>
      <c r="B12" s="49" t="s">
        <v>132</v>
      </c>
      <c r="C12" s="50" t="s">
        <v>133</v>
      </c>
      <c r="D12" s="50" t="s">
        <v>5</v>
      </c>
      <c r="E12" s="50" t="s">
        <v>134</v>
      </c>
      <c r="F12" s="50" t="s">
        <v>15</v>
      </c>
      <c r="G12" s="56">
        <v>120000</v>
      </c>
      <c r="H12" s="52">
        <v>41022</v>
      </c>
      <c r="I12" s="50" t="s">
        <v>135</v>
      </c>
      <c r="J12" s="50" t="s">
        <v>136</v>
      </c>
      <c r="K12" s="50" t="s">
        <v>137</v>
      </c>
      <c r="L12" s="50" t="s">
        <v>138</v>
      </c>
      <c r="M12" s="50" t="s">
        <v>139</v>
      </c>
      <c r="N12" s="50" t="s">
        <v>57</v>
      </c>
      <c r="O12" s="50" t="s">
        <v>140</v>
      </c>
      <c r="P12" s="50" t="s">
        <v>141</v>
      </c>
      <c r="Q12" s="50" t="s">
        <v>63</v>
      </c>
      <c r="R12" s="50" t="s">
        <v>142</v>
      </c>
      <c r="S12" s="50" t="s">
        <v>32</v>
      </c>
      <c r="T12" s="52">
        <v>41167</v>
      </c>
      <c r="U12" s="48">
        <v>26400</v>
      </c>
      <c r="V12" s="54">
        <f t="shared" si="0"/>
        <v>440</v>
      </c>
      <c r="W12" s="48">
        <v>12.8</v>
      </c>
      <c r="X12" s="54">
        <f t="shared" si="3"/>
        <v>1.0022988505747126</v>
      </c>
      <c r="Y12" s="54">
        <v>1103</v>
      </c>
      <c r="Z12" s="54">
        <v>200</v>
      </c>
      <c r="AA12" s="54">
        <f t="shared" si="1"/>
        <v>5.0642791551882462</v>
      </c>
      <c r="AB12" s="54">
        <f t="shared" si="2"/>
        <v>87.082777378309927</v>
      </c>
      <c r="AC12" s="48" t="s">
        <v>143</v>
      </c>
      <c r="AD12" s="59"/>
      <c r="AE12" s="44">
        <v>87.082999999999998</v>
      </c>
    </row>
    <row r="13" spans="1:33">
      <c r="A13" s="48">
        <v>12</v>
      </c>
      <c r="B13" s="61" t="s">
        <v>144</v>
      </c>
      <c r="C13" s="50" t="s">
        <v>29</v>
      </c>
      <c r="D13" s="50" t="s">
        <v>5</v>
      </c>
      <c r="E13" s="50" t="s">
        <v>134</v>
      </c>
      <c r="F13" s="50" t="s">
        <v>15</v>
      </c>
      <c r="G13" s="56">
        <v>150000</v>
      </c>
      <c r="H13" s="52">
        <v>41009</v>
      </c>
      <c r="I13" s="50" t="s">
        <v>145</v>
      </c>
      <c r="J13" s="50" t="s">
        <v>59</v>
      </c>
      <c r="K13" s="50" t="s">
        <v>57</v>
      </c>
      <c r="L13" s="50" t="s">
        <v>57</v>
      </c>
      <c r="M13" s="50" t="s">
        <v>146</v>
      </c>
      <c r="N13" s="50" t="s">
        <v>64</v>
      </c>
      <c r="O13" s="50" t="s">
        <v>67</v>
      </c>
      <c r="P13" s="50"/>
      <c r="Q13" s="50" t="s">
        <v>65</v>
      </c>
      <c r="R13" s="50" t="s">
        <v>142</v>
      </c>
      <c r="S13" s="50" t="s">
        <v>44</v>
      </c>
      <c r="T13" s="52">
        <v>41145</v>
      </c>
      <c r="U13" s="48">
        <v>26540</v>
      </c>
      <c r="V13" s="54">
        <f t="shared" si="0"/>
        <v>442.33333333333331</v>
      </c>
      <c r="W13" s="48">
        <v>12.5</v>
      </c>
      <c r="X13" s="54">
        <f t="shared" si="3"/>
        <v>1.0057471264367817</v>
      </c>
      <c r="Y13" s="54">
        <v>450</v>
      </c>
      <c r="Z13" s="54">
        <v>495</v>
      </c>
      <c r="AA13" s="54">
        <f t="shared" si="1"/>
        <v>5.1136363636363633</v>
      </c>
      <c r="AB13" s="54">
        <f t="shared" si="2"/>
        <v>86.99787143465305</v>
      </c>
      <c r="AC13" s="48">
        <v>0.5</v>
      </c>
      <c r="AD13" s="59"/>
      <c r="AE13" s="44">
        <v>86.998000000000005</v>
      </c>
    </row>
    <row r="14" spans="1:33">
      <c r="A14" s="48">
        <v>13</v>
      </c>
      <c r="B14" s="61" t="s">
        <v>147</v>
      </c>
      <c r="C14" s="50" t="s">
        <v>38</v>
      </c>
      <c r="D14" s="50" t="s">
        <v>5</v>
      </c>
      <c r="E14" s="50" t="s">
        <v>7</v>
      </c>
      <c r="F14" s="50" t="s">
        <v>15</v>
      </c>
      <c r="G14" s="56">
        <v>159174</v>
      </c>
      <c r="H14" s="52">
        <v>41023</v>
      </c>
      <c r="I14" s="50" t="s">
        <v>148</v>
      </c>
      <c r="J14" s="50" t="s">
        <v>60</v>
      </c>
      <c r="K14" s="50" t="s">
        <v>57</v>
      </c>
      <c r="L14" s="50" t="s">
        <v>57</v>
      </c>
      <c r="M14" s="50" t="s">
        <v>60</v>
      </c>
      <c r="N14" s="50" t="s">
        <v>60</v>
      </c>
      <c r="O14" s="50" t="s">
        <v>149</v>
      </c>
      <c r="P14" s="50" t="s">
        <v>57</v>
      </c>
      <c r="Q14" s="50" t="s">
        <v>150</v>
      </c>
      <c r="R14" s="50" t="s">
        <v>11</v>
      </c>
      <c r="S14" s="50" t="s">
        <v>33</v>
      </c>
      <c r="T14" s="52">
        <v>41178</v>
      </c>
      <c r="U14" s="48">
        <v>27420</v>
      </c>
      <c r="V14" s="54">
        <f t="shared" si="0"/>
        <v>457</v>
      </c>
      <c r="W14" s="48">
        <v>13.9</v>
      </c>
      <c r="X14" s="54">
        <f t="shared" si="3"/>
        <v>0.98965517241379308</v>
      </c>
      <c r="Y14" s="54">
        <v>497</v>
      </c>
      <c r="Z14" s="54">
        <v>456.00479999999999</v>
      </c>
      <c r="AA14" s="54">
        <f t="shared" si="1"/>
        <v>5.2028095867768593</v>
      </c>
      <c r="AB14" s="54">
        <f t="shared" si="2"/>
        <v>86.928496276813817</v>
      </c>
      <c r="AC14" s="48">
        <v>1.4</v>
      </c>
      <c r="AD14" s="55">
        <f>AB14*(AC14-1)/100</f>
        <v>0.34771398510725521</v>
      </c>
      <c r="AE14" s="44">
        <f>(AB14-AD14)</f>
        <v>86.580782291706555</v>
      </c>
    </row>
    <row r="15" spans="1:33">
      <c r="A15" s="48">
        <v>14</v>
      </c>
      <c r="B15" s="61" t="s">
        <v>151</v>
      </c>
      <c r="C15" s="50" t="s">
        <v>152</v>
      </c>
      <c r="D15" s="50" t="s">
        <v>5</v>
      </c>
      <c r="E15" s="50" t="s">
        <v>7</v>
      </c>
      <c r="F15" s="50" t="s">
        <v>15</v>
      </c>
      <c r="G15" s="56">
        <v>175000</v>
      </c>
      <c r="H15" s="52">
        <v>40997</v>
      </c>
      <c r="I15" s="50" t="s">
        <v>31</v>
      </c>
      <c r="J15" s="50" t="s">
        <v>59</v>
      </c>
      <c r="K15" s="50" t="s">
        <v>118</v>
      </c>
      <c r="L15" s="50" t="s">
        <v>57</v>
      </c>
      <c r="M15" s="50" t="s">
        <v>153</v>
      </c>
      <c r="N15" s="50" t="s">
        <v>57</v>
      </c>
      <c r="O15" s="50" t="s">
        <v>154</v>
      </c>
      <c r="P15" s="62" t="s">
        <v>156</v>
      </c>
      <c r="Q15" s="50" t="s">
        <v>155</v>
      </c>
      <c r="R15" s="50" t="s">
        <v>157</v>
      </c>
      <c r="S15" s="50" t="s">
        <v>158</v>
      </c>
      <c r="T15" s="52">
        <v>41165</v>
      </c>
      <c r="U15" s="48">
        <v>33880</v>
      </c>
      <c r="V15" s="54">
        <f t="shared" si="0"/>
        <v>564.66666666666663</v>
      </c>
      <c r="W15" s="48">
        <v>15.6</v>
      </c>
      <c r="X15" s="54">
        <f t="shared" si="3"/>
        <v>0.97011494252873565</v>
      </c>
      <c r="Y15" s="54">
        <v>1068</v>
      </c>
      <c r="Z15" s="54">
        <v>259</v>
      </c>
      <c r="AA15" s="54">
        <f t="shared" si="1"/>
        <v>6.350137741046832</v>
      </c>
      <c r="AB15" s="54">
        <f t="shared" si="2"/>
        <v>86.264517908066907</v>
      </c>
      <c r="AC15" s="48">
        <v>1.4</v>
      </c>
      <c r="AD15" s="55">
        <f>AB15*(AC15-1)/100</f>
        <v>0.34505807163226754</v>
      </c>
      <c r="AE15" s="44">
        <f>(AB15-AD15)</f>
        <v>85.91945983643464</v>
      </c>
    </row>
    <row r="16" spans="1:33">
      <c r="A16" s="48">
        <v>15</v>
      </c>
      <c r="B16" s="61" t="s">
        <v>159</v>
      </c>
      <c r="C16" s="50" t="s">
        <v>43</v>
      </c>
      <c r="D16" s="50" t="s">
        <v>5</v>
      </c>
      <c r="E16" s="50" t="s">
        <v>160</v>
      </c>
      <c r="F16" s="50" t="s">
        <v>15</v>
      </c>
      <c r="G16" s="56">
        <v>140000</v>
      </c>
      <c r="H16" s="52">
        <v>41017</v>
      </c>
      <c r="I16" s="50" t="s">
        <v>161</v>
      </c>
      <c r="J16" s="50" t="s">
        <v>57</v>
      </c>
      <c r="K16" s="50" t="s">
        <v>162</v>
      </c>
      <c r="L16" s="50" t="s">
        <v>57</v>
      </c>
      <c r="M16" s="50" t="s">
        <v>163</v>
      </c>
      <c r="N16" s="50" t="s">
        <v>68</v>
      </c>
      <c r="O16" s="50" t="s">
        <v>67</v>
      </c>
      <c r="P16" s="50" t="s">
        <v>60</v>
      </c>
      <c r="Q16" s="50" t="s">
        <v>60</v>
      </c>
      <c r="R16" s="50" t="s">
        <v>70</v>
      </c>
      <c r="S16" s="50" t="s">
        <v>164</v>
      </c>
      <c r="T16" s="52">
        <v>41162</v>
      </c>
      <c r="U16" s="48">
        <v>24320</v>
      </c>
      <c r="V16" s="54">
        <f t="shared" si="0"/>
        <v>405.33333333333331</v>
      </c>
      <c r="W16" s="48">
        <v>11.2</v>
      </c>
      <c r="X16" s="54">
        <f t="shared" si="3"/>
        <v>1.0206896551724138</v>
      </c>
      <c r="Y16" s="54">
        <v>729</v>
      </c>
      <c r="Z16" s="54">
        <v>300</v>
      </c>
      <c r="AA16" s="54">
        <f t="shared" si="1"/>
        <v>5.0206611570247937</v>
      </c>
      <c r="AB16" s="54">
        <f t="shared" si="2"/>
        <v>82.403398136322778</v>
      </c>
      <c r="AC16" s="48">
        <v>0.5</v>
      </c>
      <c r="AD16" s="59"/>
      <c r="AE16" s="44">
        <v>82.403000000000006</v>
      </c>
    </row>
    <row r="17" spans="1:31">
      <c r="A17" s="24"/>
      <c r="B17" s="28"/>
      <c r="C17" s="22"/>
      <c r="D17" s="22"/>
      <c r="E17" s="22"/>
      <c r="F17" s="22"/>
      <c r="G17" s="25"/>
      <c r="H17" s="25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5"/>
      <c r="U17" s="25"/>
      <c r="V17" s="38"/>
      <c r="W17" s="25"/>
      <c r="X17" s="38"/>
      <c r="Y17" s="38"/>
      <c r="Z17" s="38"/>
      <c r="AA17" s="38"/>
      <c r="AB17" s="38"/>
      <c r="AC17" s="25"/>
      <c r="AD17" s="24"/>
      <c r="AE17" s="43"/>
    </row>
    <row r="18" spans="1:31">
      <c r="A18" s="24"/>
      <c r="B18" s="28"/>
      <c r="C18" s="22"/>
      <c r="D18" s="22"/>
      <c r="E18" s="22"/>
      <c r="F18" s="22"/>
      <c r="G18" s="25"/>
      <c r="H18" s="25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5"/>
      <c r="U18" s="25"/>
      <c r="V18" s="38"/>
      <c r="W18" s="25"/>
      <c r="X18" s="38"/>
      <c r="Y18" s="38"/>
      <c r="Z18" s="38"/>
      <c r="AA18" s="38"/>
      <c r="AB18" s="38"/>
      <c r="AC18" s="25"/>
      <c r="AD18" s="24"/>
      <c r="AE18" s="43"/>
    </row>
    <row r="19" spans="1:31">
      <c r="A19" s="18">
        <v>1</v>
      </c>
      <c r="B19" s="27" t="s">
        <v>165</v>
      </c>
      <c r="C19" s="19" t="s">
        <v>3</v>
      </c>
      <c r="D19" s="19" t="s">
        <v>35</v>
      </c>
      <c r="E19" s="19" t="s">
        <v>166</v>
      </c>
      <c r="F19" s="19" t="s">
        <v>15</v>
      </c>
      <c r="G19" s="20">
        <v>140000</v>
      </c>
      <c r="H19" s="21">
        <v>41060</v>
      </c>
      <c r="I19" s="19" t="s">
        <v>25</v>
      </c>
      <c r="J19" s="19" t="s">
        <v>57</v>
      </c>
      <c r="K19" s="19" t="s">
        <v>167</v>
      </c>
      <c r="L19" s="19" t="s">
        <v>57</v>
      </c>
      <c r="M19" s="19" t="s">
        <v>57</v>
      </c>
      <c r="N19" s="19" t="s">
        <v>168</v>
      </c>
      <c r="O19" s="19" t="s">
        <v>169</v>
      </c>
      <c r="P19" s="19" t="s">
        <v>170</v>
      </c>
      <c r="Q19" s="19" t="s">
        <v>171</v>
      </c>
      <c r="R19" s="19" t="s">
        <v>11</v>
      </c>
      <c r="S19" s="19" t="s">
        <v>40</v>
      </c>
      <c r="T19" s="21">
        <v>41198</v>
      </c>
      <c r="U19" s="18">
        <v>28960</v>
      </c>
      <c r="V19" s="37">
        <f t="shared" ref="V19:V24" si="4">(U19/60)</f>
        <v>482.66666666666669</v>
      </c>
      <c r="W19" s="18">
        <v>14</v>
      </c>
      <c r="X19" s="37">
        <f t="shared" ref="X19:X24" si="5">(100-W19)/87</f>
        <v>0.9885057471264368</v>
      </c>
      <c r="Y19" s="37">
        <v>601.4</v>
      </c>
      <c r="Z19" s="37">
        <v>373.8</v>
      </c>
      <c r="AA19" s="54">
        <f>(Y19*Z19)/43560</f>
        <v>5.1607741046831954</v>
      </c>
      <c r="AB19" s="54">
        <f>(V19*X19)/AA19</f>
        <v>92.45100914480912</v>
      </c>
      <c r="AC19" s="18">
        <v>1.5</v>
      </c>
      <c r="AD19" s="55">
        <f>AB19*(AC19-1)/100</f>
        <v>0.46225504572404558</v>
      </c>
      <c r="AE19" s="44">
        <f>(AB19-AD19)</f>
        <v>91.988754099085071</v>
      </c>
    </row>
    <row r="20" spans="1:31">
      <c r="A20" s="18">
        <v>2</v>
      </c>
      <c r="B20" s="27" t="s">
        <v>37</v>
      </c>
      <c r="C20" s="19" t="s">
        <v>38</v>
      </c>
      <c r="D20" s="19" t="s">
        <v>35</v>
      </c>
      <c r="E20" s="19" t="s">
        <v>7</v>
      </c>
      <c r="F20" s="19" t="s">
        <v>15</v>
      </c>
      <c r="G20" s="20">
        <v>160000</v>
      </c>
      <c r="H20" s="21">
        <v>41041</v>
      </c>
      <c r="I20" s="19" t="s">
        <v>31</v>
      </c>
      <c r="J20" s="19" t="s">
        <v>172</v>
      </c>
      <c r="K20" s="19" t="s">
        <v>173</v>
      </c>
      <c r="L20" s="19" t="s">
        <v>57</v>
      </c>
      <c r="M20" s="19" t="s">
        <v>69</v>
      </c>
      <c r="N20" s="19" t="s">
        <v>68</v>
      </c>
      <c r="O20" s="19" t="s">
        <v>69</v>
      </c>
      <c r="P20" s="19" t="s">
        <v>57</v>
      </c>
      <c r="Q20" s="19" t="s">
        <v>63</v>
      </c>
      <c r="R20" s="19" t="s">
        <v>174</v>
      </c>
      <c r="S20" s="19" t="s">
        <v>32</v>
      </c>
      <c r="T20" s="21">
        <v>41185</v>
      </c>
      <c r="U20" s="18">
        <v>27480</v>
      </c>
      <c r="V20" s="37">
        <f t="shared" si="4"/>
        <v>458</v>
      </c>
      <c r="W20" s="18">
        <v>12.1</v>
      </c>
      <c r="X20" s="37">
        <f t="shared" si="5"/>
        <v>1.010344827586207</v>
      </c>
      <c r="Y20" s="37">
        <v>750</v>
      </c>
      <c r="Z20" s="37">
        <v>300</v>
      </c>
      <c r="AA20" s="54">
        <f t="shared" ref="AA20:AA32" si="6">(Y20*Z20)/43560</f>
        <v>5.1652892561983474</v>
      </c>
      <c r="AB20" s="54">
        <f>(V20*X20)/AA20</f>
        <v>89.586063448275866</v>
      </c>
      <c r="AC20" s="18">
        <v>0.5</v>
      </c>
      <c r="AD20" s="23"/>
      <c r="AE20" s="44">
        <v>89.585999999999999</v>
      </c>
    </row>
    <row r="21" spans="1:31">
      <c r="A21" s="18">
        <v>3</v>
      </c>
      <c r="B21" s="27" t="s">
        <v>175</v>
      </c>
      <c r="C21" s="19" t="s">
        <v>38</v>
      </c>
      <c r="D21" s="19" t="s">
        <v>35</v>
      </c>
      <c r="E21" s="19" t="s">
        <v>176</v>
      </c>
      <c r="F21" s="19" t="s">
        <v>15</v>
      </c>
      <c r="G21" s="20">
        <v>150000</v>
      </c>
      <c r="H21" s="21">
        <v>41025</v>
      </c>
      <c r="I21" s="19" t="s">
        <v>177</v>
      </c>
      <c r="J21" s="19" t="s">
        <v>178</v>
      </c>
      <c r="K21" s="19" t="s">
        <v>179</v>
      </c>
      <c r="L21" s="19" t="s">
        <v>57</v>
      </c>
      <c r="M21" s="19" t="s">
        <v>57</v>
      </c>
      <c r="N21" s="19" t="s">
        <v>57</v>
      </c>
      <c r="O21" s="19" t="s">
        <v>180</v>
      </c>
      <c r="P21" s="19" t="s">
        <v>57</v>
      </c>
      <c r="Q21" s="19" t="s">
        <v>63</v>
      </c>
      <c r="R21" s="19" t="s">
        <v>66</v>
      </c>
      <c r="S21" s="19" t="s">
        <v>32</v>
      </c>
      <c r="T21" s="21">
        <v>41193</v>
      </c>
      <c r="U21" s="18">
        <v>26701</v>
      </c>
      <c r="V21" s="37">
        <f t="shared" si="4"/>
        <v>445.01666666666665</v>
      </c>
      <c r="W21" s="18">
        <v>12.2</v>
      </c>
      <c r="X21" s="37">
        <f t="shared" si="5"/>
        <v>1.0091954022988505</v>
      </c>
      <c r="Y21" s="37">
        <v>500</v>
      </c>
      <c r="Z21" s="37">
        <v>450</v>
      </c>
      <c r="AA21" s="54">
        <f t="shared" si="6"/>
        <v>5.1652892561983474</v>
      </c>
      <c r="AB21" s="54">
        <f>(V21*X21)/AA21</f>
        <v>86.947458636015313</v>
      </c>
      <c r="AC21" s="18">
        <v>2.4</v>
      </c>
      <c r="AD21" s="55">
        <f>AB21*(AC21-1)/100</f>
        <v>1.2172644209042143</v>
      </c>
      <c r="AE21" s="44">
        <f>(AB21-AD21)</f>
        <v>85.730194215111098</v>
      </c>
    </row>
    <row r="22" spans="1:31">
      <c r="A22" s="18">
        <v>4</v>
      </c>
      <c r="B22" s="27" t="s">
        <v>181</v>
      </c>
      <c r="C22" s="19" t="s">
        <v>129</v>
      </c>
      <c r="D22" s="19" t="s">
        <v>35</v>
      </c>
      <c r="E22" s="19" t="s">
        <v>182</v>
      </c>
      <c r="F22" s="19" t="s">
        <v>15</v>
      </c>
      <c r="G22" s="20">
        <v>180000</v>
      </c>
      <c r="H22" s="21">
        <v>41027</v>
      </c>
      <c r="I22" s="19" t="s">
        <v>25</v>
      </c>
      <c r="J22" s="19" t="s">
        <v>59</v>
      </c>
      <c r="K22" s="19" t="s">
        <v>60</v>
      </c>
      <c r="L22" s="19" t="s">
        <v>57</v>
      </c>
      <c r="M22" s="19" t="s">
        <v>57</v>
      </c>
      <c r="N22" s="19" t="s">
        <v>57</v>
      </c>
      <c r="O22" s="19" t="s">
        <v>71</v>
      </c>
      <c r="P22" s="19" t="s">
        <v>62</v>
      </c>
      <c r="Q22" s="19" t="s">
        <v>183</v>
      </c>
      <c r="R22" s="19" t="s">
        <v>184</v>
      </c>
      <c r="S22" s="19" t="s">
        <v>185</v>
      </c>
      <c r="T22" s="21">
        <v>41195</v>
      </c>
      <c r="U22" s="18">
        <v>28560</v>
      </c>
      <c r="V22" s="37">
        <f t="shared" si="4"/>
        <v>476</v>
      </c>
      <c r="W22" s="18">
        <v>12.3</v>
      </c>
      <c r="X22" s="37">
        <f t="shared" si="5"/>
        <v>1.0080459770114942</v>
      </c>
      <c r="Y22" s="37">
        <v>891</v>
      </c>
      <c r="Z22" s="37">
        <v>295</v>
      </c>
      <c r="AA22" s="54">
        <f t="shared" si="6"/>
        <v>6.0340909090909092</v>
      </c>
      <c r="AB22" s="54">
        <f>(V22*X22)/AA22</f>
        <v>79.519830292010298</v>
      </c>
      <c r="AC22" s="18">
        <v>0.5</v>
      </c>
      <c r="AD22" s="26"/>
      <c r="AE22" s="44">
        <v>79.52</v>
      </c>
    </row>
    <row r="23" spans="1:31">
      <c r="A23" s="18">
        <v>5</v>
      </c>
      <c r="B23" s="27" t="s">
        <v>186</v>
      </c>
      <c r="C23" s="19" t="s">
        <v>121</v>
      </c>
      <c r="D23" s="19" t="s">
        <v>35</v>
      </c>
      <c r="E23" s="19" t="s">
        <v>253</v>
      </c>
      <c r="F23" s="19" t="s">
        <v>15</v>
      </c>
      <c r="G23" s="20">
        <v>150000</v>
      </c>
      <c r="H23" s="21">
        <v>41048</v>
      </c>
      <c r="I23" s="19" t="s">
        <v>187</v>
      </c>
      <c r="J23" s="19" t="s">
        <v>57</v>
      </c>
      <c r="K23" s="19" t="s">
        <v>188</v>
      </c>
      <c r="L23" s="19" t="s">
        <v>57</v>
      </c>
      <c r="M23" s="19" t="s">
        <v>68</v>
      </c>
      <c r="N23" s="19" t="s">
        <v>57</v>
      </c>
      <c r="O23" s="19" t="s">
        <v>189</v>
      </c>
      <c r="P23" s="19" t="s">
        <v>62</v>
      </c>
      <c r="Q23" s="19" t="s">
        <v>60</v>
      </c>
      <c r="R23" s="19" t="s">
        <v>11</v>
      </c>
      <c r="S23" s="19" t="s">
        <v>185</v>
      </c>
      <c r="T23" s="21">
        <v>41214</v>
      </c>
      <c r="U23" s="18">
        <v>21740</v>
      </c>
      <c r="V23" s="37">
        <f t="shared" si="4"/>
        <v>362.33333333333331</v>
      </c>
      <c r="W23" s="18">
        <v>10.7</v>
      </c>
      <c r="X23" s="37">
        <f t="shared" si="5"/>
        <v>1.0264367816091953</v>
      </c>
      <c r="Y23" s="37">
        <v>922</v>
      </c>
      <c r="Z23" s="37">
        <v>248</v>
      </c>
      <c r="AA23" s="54">
        <f t="shared" si="6"/>
        <v>5.2492194674012858</v>
      </c>
      <c r="AB23" s="54">
        <f>(V23*X23)/AA23</f>
        <v>70.850964194971979</v>
      </c>
      <c r="AC23" s="18">
        <v>0.5</v>
      </c>
      <c r="AD23" s="26"/>
      <c r="AE23" s="44">
        <v>70.850999999999999</v>
      </c>
    </row>
    <row r="24" spans="1:31">
      <c r="A24" s="18">
        <v>6</v>
      </c>
      <c r="B24" s="27" t="s">
        <v>190</v>
      </c>
      <c r="C24" s="19" t="s">
        <v>34</v>
      </c>
      <c r="D24" s="19" t="s">
        <v>35</v>
      </c>
      <c r="E24" s="19" t="s">
        <v>191</v>
      </c>
      <c r="F24" s="19"/>
      <c r="G24" s="20">
        <v>150000</v>
      </c>
      <c r="H24" s="21">
        <v>41049</v>
      </c>
      <c r="I24" s="19" t="s">
        <v>192</v>
      </c>
      <c r="J24" s="19" t="s">
        <v>57</v>
      </c>
      <c r="K24" s="19" t="s">
        <v>193</v>
      </c>
      <c r="L24" s="19" t="s">
        <v>57</v>
      </c>
      <c r="M24" s="19" t="s">
        <v>194</v>
      </c>
      <c r="N24" s="19" t="s">
        <v>194</v>
      </c>
      <c r="O24" s="19" t="s">
        <v>195</v>
      </c>
      <c r="P24" s="19" t="s">
        <v>57</v>
      </c>
      <c r="Q24" s="19" t="s">
        <v>196</v>
      </c>
      <c r="R24" s="19" t="s">
        <v>197</v>
      </c>
      <c r="S24" s="19" t="s">
        <v>32</v>
      </c>
      <c r="T24" s="21">
        <v>41205</v>
      </c>
      <c r="U24" s="18">
        <v>19940</v>
      </c>
      <c r="V24" s="37">
        <f t="shared" si="4"/>
        <v>332.33333333333331</v>
      </c>
      <c r="W24" s="18">
        <v>13.1</v>
      </c>
      <c r="X24" s="37">
        <f t="shared" si="5"/>
        <v>0.99885057471264371</v>
      </c>
      <c r="Y24" s="63"/>
      <c r="Z24" s="63"/>
      <c r="AA24" s="63"/>
      <c r="AB24" s="63"/>
      <c r="AC24" s="64"/>
      <c r="AD24" s="65"/>
      <c r="AE24" s="66"/>
    </row>
    <row r="25" spans="1:31">
      <c r="A25" s="24"/>
      <c r="B25" s="28"/>
      <c r="C25" s="22"/>
      <c r="D25" s="22"/>
      <c r="E25" s="22"/>
      <c r="F25" s="22"/>
      <c r="G25" s="25"/>
      <c r="H25" s="25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5"/>
      <c r="U25" s="25"/>
      <c r="V25" s="38"/>
      <c r="W25" s="25"/>
      <c r="X25" s="38"/>
      <c r="Y25" s="38"/>
      <c r="Z25" s="38"/>
      <c r="AA25" s="38"/>
      <c r="AB25" s="38"/>
      <c r="AC25" s="25"/>
      <c r="AD25" s="30"/>
      <c r="AE25" s="45"/>
    </row>
    <row r="26" spans="1:31" ht="18.75">
      <c r="A26" s="18">
        <v>1</v>
      </c>
      <c r="B26" s="27" t="s">
        <v>198</v>
      </c>
      <c r="C26" s="19" t="s">
        <v>43</v>
      </c>
      <c r="D26" s="19" t="s">
        <v>42</v>
      </c>
      <c r="E26" s="19" t="s">
        <v>7</v>
      </c>
      <c r="F26" s="19" t="s">
        <v>15</v>
      </c>
      <c r="G26" s="20">
        <v>165000</v>
      </c>
      <c r="H26" s="21">
        <v>41049</v>
      </c>
      <c r="I26" s="19" t="s">
        <v>25</v>
      </c>
      <c r="J26" s="19" t="s">
        <v>199</v>
      </c>
      <c r="K26" s="19" t="s">
        <v>200</v>
      </c>
      <c r="L26" s="19" t="s">
        <v>57</v>
      </c>
      <c r="M26" s="19" t="s">
        <v>57</v>
      </c>
      <c r="N26" s="19" t="s">
        <v>57</v>
      </c>
      <c r="O26" s="19" t="s">
        <v>201</v>
      </c>
      <c r="P26" s="19" t="s">
        <v>170</v>
      </c>
      <c r="Q26" s="19" t="s">
        <v>102</v>
      </c>
      <c r="R26" s="19" t="s">
        <v>66</v>
      </c>
      <c r="S26" s="19" t="s">
        <v>44</v>
      </c>
      <c r="T26" s="21">
        <v>41205</v>
      </c>
      <c r="U26" s="18">
        <v>25480</v>
      </c>
      <c r="V26" s="37">
        <f t="shared" ref="V26:V33" si="7">(U26/60)</f>
        <v>424.66666666666669</v>
      </c>
      <c r="W26" s="18">
        <v>11.2</v>
      </c>
      <c r="X26" s="37">
        <f t="shared" ref="X26:X33" si="8">(100-W26)/87</f>
        <v>1.0206896551724138</v>
      </c>
      <c r="Y26" s="37">
        <v>728</v>
      </c>
      <c r="Z26" s="37">
        <v>330</v>
      </c>
      <c r="AA26" s="54">
        <f t="shared" si="6"/>
        <v>5.5151515151515156</v>
      </c>
      <c r="AB26" s="37">
        <f t="shared" ref="AB26:AB32" si="9">(V26*X26)/AA26</f>
        <v>78.593103448275855</v>
      </c>
      <c r="AC26" s="18">
        <v>0.1</v>
      </c>
      <c r="AD26" s="29"/>
      <c r="AE26" s="46">
        <v>78.593000000000004</v>
      </c>
    </row>
    <row r="27" spans="1:31">
      <c r="A27" s="18">
        <v>2</v>
      </c>
      <c r="B27" s="27" t="s">
        <v>202</v>
      </c>
      <c r="C27" s="19" t="s">
        <v>34</v>
      </c>
      <c r="D27" s="19" t="s">
        <v>42</v>
      </c>
      <c r="E27" s="19" t="s">
        <v>203</v>
      </c>
      <c r="F27" s="19" t="s">
        <v>15</v>
      </c>
      <c r="G27" s="20">
        <v>140000</v>
      </c>
      <c r="H27" s="21">
        <v>41062</v>
      </c>
      <c r="I27" s="19" t="s">
        <v>204</v>
      </c>
      <c r="J27" s="19" t="s">
        <v>205</v>
      </c>
      <c r="K27" s="19" t="s">
        <v>206</v>
      </c>
      <c r="L27" s="19" t="s">
        <v>207</v>
      </c>
      <c r="M27" s="19" t="s">
        <v>57</v>
      </c>
      <c r="N27" s="19" t="s">
        <v>208</v>
      </c>
      <c r="O27" s="19" t="s">
        <v>209</v>
      </c>
      <c r="P27" s="60" t="s">
        <v>210</v>
      </c>
      <c r="Q27" s="19" t="s">
        <v>211</v>
      </c>
      <c r="R27" s="19" t="s">
        <v>212</v>
      </c>
      <c r="S27" s="19" t="s">
        <v>36</v>
      </c>
      <c r="T27" s="21">
        <v>41204</v>
      </c>
      <c r="U27" s="18">
        <v>21980</v>
      </c>
      <c r="V27" s="37">
        <f t="shared" si="7"/>
        <v>366.33333333333331</v>
      </c>
      <c r="W27" s="18">
        <v>11.8</v>
      </c>
      <c r="X27" s="37">
        <f t="shared" si="8"/>
        <v>1.0137931034482759</v>
      </c>
      <c r="Y27" s="37">
        <v>850</v>
      </c>
      <c r="Z27" s="37">
        <v>258.39999999999998</v>
      </c>
      <c r="AA27" s="54">
        <f t="shared" si="6"/>
        <v>5.0422405876951322</v>
      </c>
      <c r="AB27" s="37">
        <f t="shared" si="9"/>
        <v>73.654995321497879</v>
      </c>
      <c r="AC27" s="18" t="s">
        <v>143</v>
      </c>
      <c r="AD27" s="23"/>
      <c r="AE27" s="44">
        <v>73.655000000000001</v>
      </c>
    </row>
    <row r="28" spans="1:31">
      <c r="A28" s="18">
        <v>3</v>
      </c>
      <c r="B28" s="27" t="s">
        <v>213</v>
      </c>
      <c r="C28" s="19" t="s">
        <v>41</v>
      </c>
      <c r="D28" s="19" t="s">
        <v>42</v>
      </c>
      <c r="E28" s="19" t="s">
        <v>214</v>
      </c>
      <c r="F28" s="19" t="s">
        <v>15</v>
      </c>
      <c r="G28" s="20">
        <v>150000</v>
      </c>
      <c r="H28" s="21">
        <v>41065</v>
      </c>
      <c r="I28" s="19" t="s">
        <v>60</v>
      </c>
      <c r="J28" s="19" t="s">
        <v>59</v>
      </c>
      <c r="K28" s="19" t="s">
        <v>215</v>
      </c>
      <c r="L28" s="19" t="s">
        <v>57</v>
      </c>
      <c r="M28" s="19" t="s">
        <v>57</v>
      </c>
      <c r="N28" s="19" t="s">
        <v>57</v>
      </c>
      <c r="O28" s="19" t="s">
        <v>216</v>
      </c>
      <c r="P28" s="19" t="s">
        <v>217</v>
      </c>
      <c r="Q28" s="19" t="s">
        <v>218</v>
      </c>
      <c r="R28" s="19" t="s">
        <v>74</v>
      </c>
      <c r="S28" s="19" t="s">
        <v>36</v>
      </c>
      <c r="T28" s="21">
        <v>41201</v>
      </c>
      <c r="U28" s="18">
        <v>24020</v>
      </c>
      <c r="V28" s="37">
        <f t="shared" si="7"/>
        <v>400.33333333333331</v>
      </c>
      <c r="W28" s="18">
        <v>11.7</v>
      </c>
      <c r="X28" s="37">
        <f t="shared" si="8"/>
        <v>1.0149425287356322</v>
      </c>
      <c r="Y28" s="37">
        <v>600</v>
      </c>
      <c r="Z28" s="37">
        <v>450</v>
      </c>
      <c r="AA28" s="37">
        <f t="shared" si="6"/>
        <v>6.1983471074380168</v>
      </c>
      <c r="AB28" s="37">
        <f t="shared" si="9"/>
        <v>65.552205874840354</v>
      </c>
      <c r="AC28" s="18">
        <v>0.9</v>
      </c>
      <c r="AD28" s="23"/>
      <c r="AE28" s="44">
        <v>65.552000000000007</v>
      </c>
    </row>
    <row r="29" spans="1:31">
      <c r="A29" s="48">
        <v>4</v>
      </c>
      <c r="B29" s="75" t="s">
        <v>219</v>
      </c>
      <c r="C29" s="68" t="s">
        <v>220</v>
      </c>
      <c r="D29" s="68" t="s">
        <v>42</v>
      </c>
      <c r="E29" s="68" t="s">
        <v>221</v>
      </c>
      <c r="F29" s="68" t="s">
        <v>15</v>
      </c>
      <c r="G29" s="76">
        <v>180000</v>
      </c>
      <c r="H29" s="77">
        <v>41057</v>
      </c>
      <c r="I29" s="68" t="s">
        <v>25</v>
      </c>
      <c r="J29" s="68" t="s">
        <v>59</v>
      </c>
      <c r="K29" s="68" t="s">
        <v>222</v>
      </c>
      <c r="L29" s="68" t="s">
        <v>57</v>
      </c>
      <c r="M29" s="68" t="s">
        <v>57</v>
      </c>
      <c r="N29" s="68" t="s">
        <v>57</v>
      </c>
      <c r="O29" s="68" t="s">
        <v>223</v>
      </c>
      <c r="P29" s="68" t="s">
        <v>224</v>
      </c>
      <c r="Q29" s="68" t="s">
        <v>225</v>
      </c>
      <c r="R29" s="78" t="s">
        <v>157</v>
      </c>
      <c r="S29" s="78" t="s">
        <v>36</v>
      </c>
      <c r="T29" s="79">
        <v>41192</v>
      </c>
      <c r="U29" s="80">
        <v>20400</v>
      </c>
      <c r="V29" s="81">
        <f t="shared" si="7"/>
        <v>340</v>
      </c>
      <c r="W29" s="80">
        <v>16.3</v>
      </c>
      <c r="X29" s="81">
        <f t="shared" si="8"/>
        <v>0.96206896551724141</v>
      </c>
      <c r="Y29" s="81">
        <v>101.33</v>
      </c>
      <c r="Z29" s="81">
        <v>2196.7399999999998</v>
      </c>
      <c r="AA29" s="81">
        <f t="shared" si="6"/>
        <v>5.1100933011937553</v>
      </c>
      <c r="AB29" s="81">
        <f t="shared" si="9"/>
        <v>64.011247739732724</v>
      </c>
      <c r="AC29" s="80">
        <v>1</v>
      </c>
      <c r="AD29" s="80"/>
      <c r="AE29" s="42">
        <v>64.010999999999996</v>
      </c>
    </row>
    <row r="30" spans="1:31">
      <c r="A30" s="48">
        <v>5</v>
      </c>
      <c r="B30" s="75" t="s">
        <v>226</v>
      </c>
      <c r="C30" s="68" t="s">
        <v>227</v>
      </c>
      <c r="D30" s="68" t="s">
        <v>42</v>
      </c>
      <c r="E30" s="68" t="s">
        <v>7</v>
      </c>
      <c r="F30" s="68" t="s">
        <v>15</v>
      </c>
      <c r="G30" s="76">
        <v>150000</v>
      </c>
      <c r="H30" s="77">
        <v>41066</v>
      </c>
      <c r="I30" s="68" t="s">
        <v>228</v>
      </c>
      <c r="J30" s="68" t="s">
        <v>229</v>
      </c>
      <c r="K30" s="68" t="s">
        <v>57</v>
      </c>
      <c r="L30" s="68" t="s">
        <v>230</v>
      </c>
      <c r="M30" s="68" t="s">
        <v>231</v>
      </c>
      <c r="N30" s="68" t="s">
        <v>57</v>
      </c>
      <c r="O30" s="68" t="s">
        <v>232</v>
      </c>
      <c r="P30" s="68" t="s">
        <v>72</v>
      </c>
      <c r="Q30" s="68" t="s">
        <v>233</v>
      </c>
      <c r="R30" s="68" t="s">
        <v>234</v>
      </c>
      <c r="S30" s="68" t="s">
        <v>44</v>
      </c>
      <c r="T30" s="77">
        <v>41197</v>
      </c>
      <c r="U30" s="69">
        <v>23040</v>
      </c>
      <c r="V30" s="70">
        <f t="shared" si="7"/>
        <v>384</v>
      </c>
      <c r="W30" s="69">
        <v>12.9</v>
      </c>
      <c r="X30" s="70">
        <f t="shared" si="8"/>
        <v>1.0011494252873563</v>
      </c>
      <c r="Y30" s="70">
        <v>517</v>
      </c>
      <c r="Z30" s="70">
        <v>512</v>
      </c>
      <c r="AA30" s="70">
        <f t="shared" si="6"/>
        <v>6.0767676767676768</v>
      </c>
      <c r="AB30" s="70">
        <f t="shared" si="9"/>
        <v>63.264123257520176</v>
      </c>
      <c r="AC30" s="69">
        <v>0.6</v>
      </c>
      <c r="AD30" s="69"/>
      <c r="AE30" s="42">
        <v>63.264000000000003</v>
      </c>
    </row>
    <row r="31" spans="1:31">
      <c r="A31" s="48">
        <v>6</v>
      </c>
      <c r="B31" s="75" t="s">
        <v>235</v>
      </c>
      <c r="C31" s="68" t="s">
        <v>121</v>
      </c>
      <c r="D31" s="68" t="s">
        <v>42</v>
      </c>
      <c r="E31" s="68" t="s">
        <v>236</v>
      </c>
      <c r="F31" s="68" t="s">
        <v>15</v>
      </c>
      <c r="G31" s="76">
        <v>150000</v>
      </c>
      <c r="H31" s="77">
        <v>41067</v>
      </c>
      <c r="I31" s="68" t="s">
        <v>25</v>
      </c>
      <c r="J31" s="82"/>
      <c r="K31" s="82"/>
      <c r="L31" s="82"/>
      <c r="M31" s="82"/>
      <c r="N31" s="82"/>
      <c r="O31" s="82"/>
      <c r="P31" s="82"/>
      <c r="Q31" s="82"/>
      <c r="R31" s="68" t="s">
        <v>11</v>
      </c>
      <c r="S31" s="68" t="s">
        <v>44</v>
      </c>
      <c r="T31" s="77">
        <v>41212</v>
      </c>
      <c r="U31" s="69">
        <v>19680</v>
      </c>
      <c r="V31" s="70">
        <f t="shared" si="7"/>
        <v>328</v>
      </c>
      <c r="W31" s="69">
        <v>11.8</v>
      </c>
      <c r="X31" s="70">
        <f t="shared" si="8"/>
        <v>1.0137931034482759</v>
      </c>
      <c r="Y31" s="70">
        <v>715</v>
      </c>
      <c r="Z31" s="70">
        <v>348</v>
      </c>
      <c r="AA31" s="70">
        <f t="shared" si="6"/>
        <v>5.7121212121212119</v>
      </c>
      <c r="AB31" s="70">
        <f t="shared" si="9"/>
        <v>58.213774810207632</v>
      </c>
      <c r="AC31" s="69">
        <v>0.9</v>
      </c>
      <c r="AD31" s="69"/>
      <c r="AE31" s="42">
        <v>58.213999999999999</v>
      </c>
    </row>
    <row r="32" spans="1:31">
      <c r="A32" s="48">
        <v>7</v>
      </c>
      <c r="B32" s="75" t="s">
        <v>237</v>
      </c>
      <c r="C32" s="68" t="s">
        <v>79</v>
      </c>
      <c r="D32" s="68" t="s">
        <v>42</v>
      </c>
      <c r="E32" s="68" t="s">
        <v>238</v>
      </c>
      <c r="F32" s="68" t="s">
        <v>15</v>
      </c>
      <c r="G32" s="69" t="s">
        <v>246</v>
      </c>
      <c r="H32" s="77">
        <v>41058</v>
      </c>
      <c r="I32" s="68" t="s">
        <v>25</v>
      </c>
      <c r="J32" s="68" t="s">
        <v>59</v>
      </c>
      <c r="K32" s="68" t="s">
        <v>239</v>
      </c>
      <c r="L32" s="68" t="s">
        <v>57</v>
      </c>
      <c r="M32" s="68" t="s">
        <v>240</v>
      </c>
      <c r="N32" s="68" t="s">
        <v>241</v>
      </c>
      <c r="O32" s="68" t="s">
        <v>242</v>
      </c>
      <c r="P32" s="68" t="s">
        <v>60</v>
      </c>
      <c r="Q32" s="68" t="s">
        <v>57</v>
      </c>
      <c r="R32" s="68" t="s">
        <v>70</v>
      </c>
      <c r="S32" s="68" t="s">
        <v>36</v>
      </c>
      <c r="T32" s="77">
        <v>41193</v>
      </c>
      <c r="U32" s="69">
        <v>16100</v>
      </c>
      <c r="V32" s="70">
        <f t="shared" si="7"/>
        <v>268.33333333333331</v>
      </c>
      <c r="W32" s="69">
        <v>12.2</v>
      </c>
      <c r="X32" s="70">
        <f t="shared" si="8"/>
        <v>1.0091954022988505</v>
      </c>
      <c r="Y32" s="70">
        <v>550</v>
      </c>
      <c r="Z32" s="70">
        <v>411</v>
      </c>
      <c r="AA32" s="70">
        <f t="shared" si="6"/>
        <v>5.1893939393939394</v>
      </c>
      <c r="AB32" s="70">
        <f t="shared" si="9"/>
        <v>52.183505327628147</v>
      </c>
      <c r="AC32" s="69">
        <v>1</v>
      </c>
      <c r="AD32" s="69"/>
      <c r="AE32" s="42">
        <v>52.183999999999997</v>
      </c>
    </row>
    <row r="33" spans="1:31">
      <c r="A33" s="48">
        <v>8</v>
      </c>
      <c r="B33" s="75" t="s">
        <v>243</v>
      </c>
      <c r="C33" s="68" t="s">
        <v>152</v>
      </c>
      <c r="D33" s="68" t="s">
        <v>42</v>
      </c>
      <c r="E33" s="68" t="s">
        <v>244</v>
      </c>
      <c r="F33" s="68"/>
      <c r="G33" s="69" t="s">
        <v>245</v>
      </c>
      <c r="H33" s="77">
        <v>41046</v>
      </c>
      <c r="I33" s="68"/>
      <c r="J33" s="68" t="s">
        <v>247</v>
      </c>
      <c r="K33" s="68" t="s">
        <v>248</v>
      </c>
      <c r="L33" s="68" t="s">
        <v>57</v>
      </c>
      <c r="M33" s="68" t="s">
        <v>249</v>
      </c>
      <c r="N33" s="68" t="s">
        <v>57</v>
      </c>
      <c r="O33" s="68" t="s">
        <v>250</v>
      </c>
      <c r="P33" s="68" t="s">
        <v>57</v>
      </c>
      <c r="Q33" s="68" t="s">
        <v>63</v>
      </c>
      <c r="R33" s="68" t="s">
        <v>251</v>
      </c>
      <c r="S33" s="68" t="s">
        <v>185</v>
      </c>
      <c r="T33" s="77">
        <v>41205</v>
      </c>
      <c r="U33" s="69">
        <v>16780</v>
      </c>
      <c r="V33" s="70">
        <f t="shared" si="7"/>
        <v>279.66666666666669</v>
      </c>
      <c r="W33" s="69">
        <v>13.2</v>
      </c>
      <c r="X33" s="70">
        <f t="shared" si="8"/>
        <v>0.99770114942528731</v>
      </c>
      <c r="Y33" s="83"/>
      <c r="Z33" s="83"/>
      <c r="AA33" s="83"/>
      <c r="AB33" s="83"/>
      <c r="AC33" s="69">
        <v>1.99</v>
      </c>
      <c r="AD33" s="84"/>
      <c r="AE33" s="85"/>
    </row>
    <row r="34" spans="1:31">
      <c r="A34" s="71"/>
      <c r="B34" s="71"/>
      <c r="C34" s="71"/>
      <c r="D34" s="71"/>
      <c r="E34" s="71"/>
      <c r="F34" s="71"/>
      <c r="G34" s="72"/>
      <c r="H34" s="72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2"/>
      <c r="U34" s="72"/>
      <c r="V34" s="73"/>
      <c r="W34" s="72"/>
      <c r="X34" s="73"/>
      <c r="Y34" s="73"/>
      <c r="Z34" s="73"/>
      <c r="AA34" s="73"/>
      <c r="AB34" s="73"/>
      <c r="AC34" s="72"/>
      <c r="AD34" s="72"/>
      <c r="AE34" s="74"/>
    </row>
    <row r="35" spans="1:31">
      <c r="A35" s="71"/>
      <c r="B35" s="71"/>
      <c r="C35" s="71"/>
      <c r="D35" s="71"/>
      <c r="E35" s="71"/>
      <c r="F35" s="71"/>
      <c r="G35" s="72"/>
      <c r="H35" s="72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2"/>
      <c r="U35" s="72"/>
      <c r="V35" s="73"/>
      <c r="W35" s="72"/>
      <c r="X35" s="73"/>
      <c r="Y35" s="73"/>
      <c r="Z35" s="73"/>
      <c r="AA35" s="73"/>
      <c r="AB35" s="73"/>
      <c r="AC35" s="72"/>
      <c r="AD35" s="72"/>
      <c r="AE35" s="74"/>
    </row>
    <row r="36" spans="1:31">
      <c r="A36" s="71"/>
      <c r="B36" s="71"/>
      <c r="C36" s="71"/>
      <c r="D36" s="71"/>
      <c r="E36" s="71"/>
      <c r="F36" s="71"/>
      <c r="G36" s="72"/>
      <c r="H36" s="72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2"/>
      <c r="U36" s="72"/>
      <c r="V36" s="73"/>
      <c r="W36" s="72"/>
      <c r="X36" s="73"/>
      <c r="Y36" s="73"/>
      <c r="Z36" s="73"/>
      <c r="AA36" s="73"/>
      <c r="AB36" s="73"/>
      <c r="AC36" s="72"/>
      <c r="AD36" s="72"/>
      <c r="AE36" s="74"/>
    </row>
    <row r="37" spans="1:31">
      <c r="A37" s="71"/>
      <c r="B37" s="71"/>
      <c r="C37" s="71"/>
      <c r="D37" s="71"/>
      <c r="E37" s="71"/>
      <c r="F37" s="71"/>
      <c r="G37" s="72"/>
      <c r="H37" s="72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72"/>
      <c r="V37" s="73"/>
      <c r="W37" s="72"/>
      <c r="X37" s="73"/>
      <c r="Y37" s="73"/>
      <c r="Z37" s="73"/>
      <c r="AA37" s="73"/>
      <c r="AB37" s="73"/>
      <c r="AC37" s="72"/>
      <c r="AD37" s="72"/>
      <c r="AE37" s="74"/>
    </row>
  </sheetData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4"/>
  <sheetViews>
    <sheetView topLeftCell="N1" zoomScale="85" zoomScaleNormal="85" workbookViewId="0">
      <selection activeCell="AE4" sqref="AE4"/>
    </sheetView>
  </sheetViews>
  <sheetFormatPr defaultRowHeight="15.75"/>
  <cols>
    <col min="2" max="2" width="19.25" customWidth="1"/>
    <col min="3" max="3" width="10" customWidth="1"/>
    <col min="4" max="4" width="17.25" customWidth="1"/>
    <col min="5" max="5" width="12.75" customWidth="1"/>
    <col min="6" max="6" width="9.5" customWidth="1"/>
    <col min="7" max="7" width="16.125" customWidth="1"/>
    <col min="8" max="8" width="11.875" customWidth="1"/>
    <col min="9" max="9" width="9" style="90"/>
    <col min="10" max="10" width="16.625" customWidth="1"/>
    <col min="12" max="12" width="15.125" customWidth="1"/>
    <col min="13" max="13" width="16.875" customWidth="1"/>
    <col min="14" max="14" width="20.25" customWidth="1"/>
    <col min="15" max="15" width="21.625" customWidth="1"/>
    <col min="16" max="16" width="10.25" customWidth="1"/>
    <col min="18" max="18" width="25.125" customWidth="1"/>
    <col min="19" max="19" width="11.5" customWidth="1"/>
    <col min="20" max="20" width="11.625" customWidth="1"/>
    <col min="21" max="21" width="11" customWidth="1"/>
    <col min="24" max="24" width="10.125" customWidth="1"/>
    <col min="28" max="28" width="11" customWidth="1"/>
    <col min="29" max="29" width="13.875" customWidth="1"/>
    <col min="31" max="31" width="14.5" customWidth="1"/>
  </cols>
  <sheetData>
    <row r="1" spans="1:31" s="86" customFormat="1">
      <c r="A1" s="86" t="s">
        <v>254</v>
      </c>
      <c r="B1" s="86" t="s">
        <v>255</v>
      </c>
      <c r="C1" s="86" t="s">
        <v>256</v>
      </c>
      <c r="D1" s="86" t="s">
        <v>4</v>
      </c>
      <c r="E1" s="86" t="s">
        <v>6</v>
      </c>
      <c r="F1" s="86" t="s">
        <v>257</v>
      </c>
      <c r="G1" s="86" t="s">
        <v>8</v>
      </c>
      <c r="H1" s="86" t="s">
        <v>9</v>
      </c>
      <c r="I1" s="92" t="s">
        <v>258</v>
      </c>
      <c r="J1" s="86" t="s">
        <v>259</v>
      </c>
      <c r="K1" s="86" t="s">
        <v>260</v>
      </c>
      <c r="L1" s="86" t="s">
        <v>261</v>
      </c>
      <c r="M1" s="86" t="s">
        <v>262</v>
      </c>
      <c r="N1" s="86" t="s">
        <v>263</v>
      </c>
      <c r="O1" s="86" t="s">
        <v>264</v>
      </c>
      <c r="P1" s="86" t="s">
        <v>52</v>
      </c>
      <c r="Q1" s="86" t="s">
        <v>51</v>
      </c>
      <c r="R1" s="86" t="s">
        <v>58</v>
      </c>
      <c r="S1" s="86" t="s">
        <v>265</v>
      </c>
      <c r="T1" s="86" t="s">
        <v>266</v>
      </c>
      <c r="U1" s="86" t="s">
        <v>19</v>
      </c>
      <c r="V1" s="86" t="s">
        <v>267</v>
      </c>
      <c r="W1" s="86" t="s">
        <v>268</v>
      </c>
      <c r="X1" s="86" t="s">
        <v>269</v>
      </c>
      <c r="Y1" s="86" t="s">
        <v>119</v>
      </c>
      <c r="Z1" s="86" t="s">
        <v>270</v>
      </c>
      <c r="AA1" s="86" t="s">
        <v>21</v>
      </c>
      <c r="AB1" s="86" t="s">
        <v>271</v>
      </c>
      <c r="AC1" s="86" t="s">
        <v>17</v>
      </c>
      <c r="AD1" s="86" t="s">
        <v>22</v>
      </c>
      <c r="AE1" s="86" t="s">
        <v>272</v>
      </c>
    </row>
    <row r="2" spans="1:31">
      <c r="A2">
        <v>1</v>
      </c>
      <c r="B2" s="86" t="s">
        <v>2</v>
      </c>
      <c r="C2" t="s">
        <v>3</v>
      </c>
      <c r="D2" t="s">
        <v>289</v>
      </c>
      <c r="E2" t="s">
        <v>13</v>
      </c>
      <c r="F2" t="s">
        <v>15</v>
      </c>
      <c r="G2" s="87">
        <v>136000</v>
      </c>
      <c r="H2" s="88">
        <v>40642</v>
      </c>
      <c r="I2" s="90" t="s">
        <v>295</v>
      </c>
      <c r="J2" t="s">
        <v>296</v>
      </c>
      <c r="K2" t="s">
        <v>297</v>
      </c>
      <c r="L2" t="s">
        <v>315</v>
      </c>
      <c r="M2" t="s">
        <v>300</v>
      </c>
      <c r="N2" t="s">
        <v>298</v>
      </c>
      <c r="O2" t="s">
        <v>299</v>
      </c>
      <c r="P2" t="s">
        <v>301</v>
      </c>
      <c r="Q2" t="s">
        <v>302</v>
      </c>
      <c r="R2" t="s">
        <v>303</v>
      </c>
      <c r="S2" t="s">
        <v>304</v>
      </c>
      <c r="T2" s="88">
        <v>40799</v>
      </c>
      <c r="U2" s="87">
        <v>31800</v>
      </c>
      <c r="V2">
        <v>530</v>
      </c>
      <c r="W2">
        <v>10.3</v>
      </c>
      <c r="X2">
        <v>1.0309999999999999</v>
      </c>
      <c r="Y2">
        <v>812</v>
      </c>
      <c r="Z2">
        <v>312</v>
      </c>
      <c r="AA2" s="47">
        <f>(Y2*Z2)/43560</f>
        <v>5.8159779614325071</v>
      </c>
      <c r="AB2" s="47">
        <f>(V2*X2)/AA2</f>
        <v>93.95324460022735</v>
      </c>
      <c r="AC2">
        <v>0.5</v>
      </c>
      <c r="AE2" s="98">
        <v>93.95</v>
      </c>
    </row>
    <row r="3" spans="1:31">
      <c r="A3">
        <v>2</v>
      </c>
      <c r="B3" s="86" t="s">
        <v>273</v>
      </c>
      <c r="C3" t="s">
        <v>23</v>
      </c>
      <c r="D3" t="s">
        <v>289</v>
      </c>
      <c r="E3" t="s">
        <v>24</v>
      </c>
      <c r="F3" t="s">
        <v>15</v>
      </c>
      <c r="G3" s="87">
        <v>120000</v>
      </c>
      <c r="H3" s="88">
        <v>40642</v>
      </c>
      <c r="I3" s="90" t="s">
        <v>295</v>
      </c>
      <c r="J3" t="s">
        <v>305</v>
      </c>
      <c r="K3" t="s">
        <v>306</v>
      </c>
      <c r="L3" t="s">
        <v>307</v>
      </c>
      <c r="M3" t="s">
        <v>308</v>
      </c>
      <c r="N3" t="s">
        <v>309</v>
      </c>
      <c r="O3" t="s">
        <v>310</v>
      </c>
      <c r="P3" t="s">
        <v>311</v>
      </c>
      <c r="Q3" t="s">
        <v>312</v>
      </c>
      <c r="R3" t="s">
        <v>313</v>
      </c>
      <c r="S3" t="s">
        <v>304</v>
      </c>
      <c r="T3" s="88">
        <v>40802</v>
      </c>
      <c r="U3" s="87">
        <v>28520</v>
      </c>
      <c r="V3">
        <v>475.33</v>
      </c>
      <c r="W3">
        <v>12.6</v>
      </c>
      <c r="X3">
        <v>1</v>
      </c>
      <c r="Y3">
        <v>625</v>
      </c>
      <c r="Z3">
        <v>354.67</v>
      </c>
      <c r="AA3" s="47">
        <f t="shared" ref="AA3:AA23" si="0">(Y3*Z3)/43560</f>
        <v>5.088814279155188</v>
      </c>
      <c r="AB3" s="47">
        <f t="shared" ref="AB3:AB23" si="1">(V3*X3)/AA3</f>
        <v>93.406827980940037</v>
      </c>
      <c r="AC3">
        <v>1</v>
      </c>
      <c r="AE3" s="98">
        <v>93.38</v>
      </c>
    </row>
    <row r="4" spans="1:31">
      <c r="A4">
        <v>3</v>
      </c>
      <c r="B4" s="86" t="s">
        <v>26</v>
      </c>
      <c r="C4" t="s">
        <v>27</v>
      </c>
      <c r="D4" t="s">
        <v>289</v>
      </c>
      <c r="E4" t="s">
        <v>13</v>
      </c>
      <c r="F4" t="s">
        <v>15</v>
      </c>
      <c r="G4" s="87">
        <v>140000</v>
      </c>
      <c r="H4" s="88">
        <v>40634</v>
      </c>
      <c r="I4" s="90" t="s">
        <v>45</v>
      </c>
      <c r="J4" t="s">
        <v>305</v>
      </c>
      <c r="K4" t="s">
        <v>314</v>
      </c>
      <c r="L4" t="s">
        <v>315</v>
      </c>
      <c r="M4" t="s">
        <v>316</v>
      </c>
      <c r="O4" t="s">
        <v>317</v>
      </c>
      <c r="P4" s="89"/>
      <c r="Q4" t="s">
        <v>315</v>
      </c>
      <c r="R4" t="s">
        <v>318</v>
      </c>
      <c r="S4" t="s">
        <v>319</v>
      </c>
      <c r="T4" s="88">
        <v>40780</v>
      </c>
      <c r="U4" s="87">
        <v>28400</v>
      </c>
      <c r="V4">
        <v>473.33</v>
      </c>
      <c r="W4">
        <v>12.8</v>
      </c>
      <c r="X4">
        <v>1.002</v>
      </c>
      <c r="Y4" s="87">
        <v>1600</v>
      </c>
      <c r="Z4">
        <v>139.33000000000001</v>
      </c>
      <c r="AA4" s="47">
        <f t="shared" si="0"/>
        <v>5.1177226813590453</v>
      </c>
      <c r="AB4" s="47">
        <f t="shared" si="1"/>
        <v>92.673380237565482</v>
      </c>
      <c r="AC4">
        <v>0.8</v>
      </c>
      <c r="AE4" s="98">
        <v>92.668999999999997</v>
      </c>
    </row>
    <row r="5" spans="1:31">
      <c r="A5">
        <v>4</v>
      </c>
      <c r="B5" s="86" t="s">
        <v>274</v>
      </c>
      <c r="C5" t="s">
        <v>23</v>
      </c>
      <c r="D5" t="s">
        <v>289</v>
      </c>
      <c r="E5" t="s">
        <v>407</v>
      </c>
      <c r="F5" t="s">
        <v>15</v>
      </c>
      <c r="G5" s="87">
        <v>180000</v>
      </c>
      <c r="H5" s="88">
        <v>40640</v>
      </c>
      <c r="I5" s="90" t="s">
        <v>31</v>
      </c>
      <c r="J5" t="s">
        <v>320</v>
      </c>
      <c r="K5" t="s">
        <v>321</v>
      </c>
      <c r="L5" t="s">
        <v>322</v>
      </c>
      <c r="M5" t="s">
        <v>323</v>
      </c>
      <c r="N5" t="s">
        <v>323</v>
      </c>
      <c r="O5" t="s">
        <v>324</v>
      </c>
      <c r="P5" t="s">
        <v>315</v>
      </c>
      <c r="Q5" t="s">
        <v>325</v>
      </c>
      <c r="R5" t="s">
        <v>326</v>
      </c>
      <c r="S5" t="s">
        <v>304</v>
      </c>
      <c r="T5" s="88">
        <v>40799</v>
      </c>
      <c r="U5" s="87">
        <v>27300</v>
      </c>
      <c r="V5">
        <v>455</v>
      </c>
      <c r="W5">
        <v>10.8</v>
      </c>
      <c r="X5">
        <v>1.0249999999999999</v>
      </c>
      <c r="Y5">
        <v>600</v>
      </c>
      <c r="Z5">
        <v>373</v>
      </c>
      <c r="AA5" s="47">
        <f t="shared" si="0"/>
        <v>5.1377410468319562</v>
      </c>
      <c r="AB5" s="47">
        <f t="shared" si="1"/>
        <v>90.774329758713122</v>
      </c>
      <c r="AC5">
        <v>1</v>
      </c>
      <c r="AE5" s="98">
        <v>90.91</v>
      </c>
    </row>
    <row r="6" spans="1:31">
      <c r="A6">
        <v>5</v>
      </c>
      <c r="B6" s="86" t="s">
        <v>275</v>
      </c>
      <c r="C6" t="s">
        <v>27</v>
      </c>
      <c r="D6" t="s">
        <v>289</v>
      </c>
      <c r="E6" t="s">
        <v>7</v>
      </c>
      <c r="F6" t="s">
        <v>15</v>
      </c>
      <c r="G6" s="87">
        <v>145000</v>
      </c>
      <c r="H6" s="88">
        <v>40635</v>
      </c>
      <c r="I6" s="90" t="s">
        <v>45</v>
      </c>
      <c r="J6" t="s">
        <v>305</v>
      </c>
      <c r="K6" t="s">
        <v>314</v>
      </c>
      <c r="L6" t="s">
        <v>315</v>
      </c>
      <c r="M6" t="s">
        <v>327</v>
      </c>
      <c r="O6" t="s">
        <v>317</v>
      </c>
      <c r="P6" s="89"/>
      <c r="Q6" t="s">
        <v>315</v>
      </c>
      <c r="R6" t="s">
        <v>318</v>
      </c>
      <c r="S6" t="s">
        <v>319</v>
      </c>
      <c r="T6" s="88">
        <v>40778</v>
      </c>
      <c r="U6" s="87">
        <v>27540</v>
      </c>
      <c r="V6">
        <v>459</v>
      </c>
      <c r="W6">
        <v>12</v>
      </c>
      <c r="X6">
        <v>1.0109999999999999</v>
      </c>
      <c r="Y6">
        <v>1600</v>
      </c>
      <c r="Z6">
        <v>139.33000000000001</v>
      </c>
      <c r="AA6" s="47">
        <f t="shared" si="0"/>
        <v>5.1177226813590453</v>
      </c>
      <c r="AB6" s="47">
        <f t="shared" si="1"/>
        <v>90.674901492858666</v>
      </c>
      <c r="AC6">
        <v>0.8</v>
      </c>
      <c r="AE6" s="98">
        <v>90.58</v>
      </c>
    </row>
    <row r="7" spans="1:31">
      <c r="A7">
        <v>6</v>
      </c>
      <c r="B7" s="86" t="s">
        <v>276</v>
      </c>
      <c r="C7" t="s">
        <v>27</v>
      </c>
      <c r="D7" t="s">
        <v>289</v>
      </c>
      <c r="E7" t="s">
        <v>328</v>
      </c>
      <c r="F7" t="s">
        <v>15</v>
      </c>
      <c r="G7" s="87">
        <v>150000</v>
      </c>
      <c r="H7" s="88">
        <v>40646</v>
      </c>
      <c r="I7" s="90" t="s">
        <v>329</v>
      </c>
      <c r="J7" t="s">
        <v>330</v>
      </c>
      <c r="K7" t="s">
        <v>315</v>
      </c>
      <c r="L7" t="s">
        <v>315</v>
      </c>
      <c r="M7" t="s">
        <v>331</v>
      </c>
      <c r="O7" t="s">
        <v>332</v>
      </c>
      <c r="P7" t="s">
        <v>62</v>
      </c>
      <c r="Q7" t="s">
        <v>340</v>
      </c>
      <c r="R7" t="s">
        <v>11</v>
      </c>
      <c r="S7" t="s">
        <v>304</v>
      </c>
      <c r="T7" s="88">
        <v>40785</v>
      </c>
      <c r="U7" s="87">
        <v>28980</v>
      </c>
      <c r="V7">
        <v>483</v>
      </c>
      <c r="W7">
        <v>10.9</v>
      </c>
      <c r="X7">
        <v>1.02</v>
      </c>
      <c r="Y7">
        <v>1390</v>
      </c>
      <c r="Z7">
        <v>174.17</v>
      </c>
      <c r="AA7" s="47">
        <f t="shared" si="0"/>
        <v>5.5577662993572083</v>
      </c>
      <c r="AB7" s="47">
        <f t="shared" si="1"/>
        <v>88.643525737485461</v>
      </c>
      <c r="AC7">
        <v>0.6</v>
      </c>
      <c r="AE7" s="98">
        <v>88.6</v>
      </c>
    </row>
    <row r="8" spans="1:31">
      <c r="A8">
        <v>7</v>
      </c>
      <c r="B8" s="86" t="s">
        <v>277</v>
      </c>
      <c r="C8" t="s">
        <v>29</v>
      </c>
      <c r="D8" t="s">
        <v>289</v>
      </c>
      <c r="E8" t="s">
        <v>30</v>
      </c>
      <c r="F8" t="s">
        <v>15</v>
      </c>
      <c r="G8" s="87">
        <v>165000</v>
      </c>
      <c r="H8" s="88">
        <v>40651</v>
      </c>
      <c r="I8" s="90" t="s">
        <v>31</v>
      </c>
      <c r="J8" t="s">
        <v>305</v>
      </c>
      <c r="K8" t="s">
        <v>315</v>
      </c>
      <c r="L8" t="s">
        <v>315</v>
      </c>
      <c r="O8" t="s">
        <v>333</v>
      </c>
      <c r="P8" t="s">
        <v>315</v>
      </c>
      <c r="Q8" t="s">
        <v>340</v>
      </c>
      <c r="R8" t="s">
        <v>334</v>
      </c>
      <c r="S8" t="s">
        <v>304</v>
      </c>
      <c r="T8" s="88">
        <v>40791</v>
      </c>
      <c r="U8" s="87">
        <v>29820</v>
      </c>
      <c r="V8">
        <v>497</v>
      </c>
      <c r="W8">
        <v>12.8</v>
      </c>
      <c r="X8">
        <v>1.0023</v>
      </c>
      <c r="Y8">
        <v>624</v>
      </c>
      <c r="Z8">
        <v>408</v>
      </c>
      <c r="AA8" s="47">
        <f t="shared" si="0"/>
        <v>5.844628099173554</v>
      </c>
      <c r="AB8" s="47">
        <f t="shared" si="1"/>
        <v>85.23093198529412</v>
      </c>
      <c r="AC8">
        <v>0.06</v>
      </c>
      <c r="AE8" s="98">
        <v>85.23</v>
      </c>
    </row>
    <row r="9" spans="1:31">
      <c r="A9">
        <v>8</v>
      </c>
      <c r="B9" s="86" t="s">
        <v>278</v>
      </c>
      <c r="C9" t="s">
        <v>29</v>
      </c>
      <c r="D9" t="s">
        <v>289</v>
      </c>
      <c r="E9" t="s">
        <v>335</v>
      </c>
      <c r="F9" t="s">
        <v>15</v>
      </c>
      <c r="G9" s="87">
        <v>150000</v>
      </c>
      <c r="H9" s="88">
        <v>40642</v>
      </c>
      <c r="I9" s="90" t="s">
        <v>511</v>
      </c>
      <c r="J9" t="s">
        <v>305</v>
      </c>
      <c r="K9" t="s">
        <v>336</v>
      </c>
      <c r="L9" t="s">
        <v>315</v>
      </c>
      <c r="N9" t="s">
        <v>337</v>
      </c>
      <c r="O9" t="s">
        <v>338</v>
      </c>
      <c r="P9" t="s">
        <v>339</v>
      </c>
      <c r="Q9" t="s">
        <v>65</v>
      </c>
      <c r="R9" t="s">
        <v>341</v>
      </c>
      <c r="S9" t="s">
        <v>304</v>
      </c>
      <c r="T9" s="88">
        <v>40785</v>
      </c>
      <c r="U9" s="87">
        <v>28460</v>
      </c>
      <c r="V9">
        <v>474.33300000000003</v>
      </c>
      <c r="W9">
        <v>12.2</v>
      </c>
      <c r="X9">
        <v>1.0092000000000001</v>
      </c>
      <c r="Y9">
        <v>480</v>
      </c>
      <c r="Z9">
        <v>510</v>
      </c>
      <c r="AA9" s="47">
        <f t="shared" si="0"/>
        <v>5.6198347107438016</v>
      </c>
      <c r="AB9" s="47">
        <f t="shared" si="1"/>
        <v>85.179883081764729</v>
      </c>
      <c r="AC9">
        <v>1</v>
      </c>
      <c r="AE9" s="98">
        <v>85.18</v>
      </c>
    </row>
    <row r="10" spans="1:31">
      <c r="A10">
        <v>9</v>
      </c>
      <c r="B10" s="86" t="s">
        <v>279</v>
      </c>
      <c r="C10" t="s">
        <v>29</v>
      </c>
      <c r="D10" t="s">
        <v>289</v>
      </c>
      <c r="E10" s="89" t="s">
        <v>410</v>
      </c>
      <c r="F10" t="s">
        <v>15</v>
      </c>
      <c r="G10" s="87">
        <v>160000</v>
      </c>
      <c r="H10" s="88">
        <v>40640</v>
      </c>
      <c r="I10" s="90" t="s">
        <v>512</v>
      </c>
      <c r="J10" t="s">
        <v>305</v>
      </c>
      <c r="K10" t="s">
        <v>315</v>
      </c>
      <c r="L10" t="s">
        <v>315</v>
      </c>
      <c r="O10" t="s">
        <v>342</v>
      </c>
      <c r="P10" t="s">
        <v>343</v>
      </c>
      <c r="Q10" t="s">
        <v>340</v>
      </c>
      <c r="R10" t="s">
        <v>344</v>
      </c>
      <c r="S10" t="s">
        <v>345</v>
      </c>
      <c r="T10" s="88">
        <v>40808</v>
      </c>
      <c r="U10" s="87">
        <v>28020</v>
      </c>
      <c r="V10">
        <v>467</v>
      </c>
      <c r="W10">
        <v>10.199999999999999</v>
      </c>
      <c r="X10">
        <v>1.0322</v>
      </c>
      <c r="Y10">
        <v>798</v>
      </c>
      <c r="Z10">
        <v>318</v>
      </c>
      <c r="AA10" s="47">
        <f t="shared" si="0"/>
        <v>5.8256198347107437</v>
      </c>
      <c r="AB10" s="47">
        <f t="shared" si="1"/>
        <v>82.744396935735566</v>
      </c>
      <c r="AC10">
        <v>0.1</v>
      </c>
      <c r="AE10" s="98">
        <v>82.74</v>
      </c>
    </row>
    <row r="11" spans="1:31">
      <c r="A11">
        <v>11</v>
      </c>
      <c r="B11" s="86" t="s">
        <v>281</v>
      </c>
      <c r="C11" t="s">
        <v>292</v>
      </c>
      <c r="D11" t="s">
        <v>289</v>
      </c>
      <c r="E11" t="s">
        <v>351</v>
      </c>
      <c r="F11" t="s">
        <v>15</v>
      </c>
      <c r="G11" s="87">
        <v>145000</v>
      </c>
      <c r="H11" s="88">
        <v>40638</v>
      </c>
      <c r="I11" s="90" t="s">
        <v>31</v>
      </c>
      <c r="J11" t="s">
        <v>352</v>
      </c>
      <c r="K11" t="s">
        <v>353</v>
      </c>
      <c r="L11" t="s">
        <v>354</v>
      </c>
      <c r="M11" t="s">
        <v>355</v>
      </c>
      <c r="N11" t="s">
        <v>356</v>
      </c>
      <c r="O11" t="s">
        <v>357</v>
      </c>
      <c r="P11" s="89"/>
      <c r="Q11" t="s">
        <v>358</v>
      </c>
      <c r="R11" t="s">
        <v>359</v>
      </c>
      <c r="S11" t="s">
        <v>350</v>
      </c>
      <c r="T11" s="88">
        <v>40793</v>
      </c>
      <c r="U11" s="87">
        <v>26020</v>
      </c>
      <c r="V11">
        <v>433.66699999999997</v>
      </c>
      <c r="W11">
        <v>12.2</v>
      </c>
      <c r="X11">
        <v>1.0089999999999999</v>
      </c>
      <c r="Y11">
        <v>872</v>
      </c>
      <c r="Z11">
        <v>285</v>
      </c>
      <c r="AA11" s="47">
        <f>(Y11*Z11)/43560</f>
        <v>5.7052341597796143</v>
      </c>
      <c r="AB11" s="47">
        <f>(V11*X11)/AA11</f>
        <v>76.696239057943004</v>
      </c>
      <c r="AC11">
        <v>0.08</v>
      </c>
      <c r="AE11" s="98">
        <v>76.766999999999996</v>
      </c>
    </row>
    <row r="12" spans="1:31">
      <c r="A12">
        <v>10</v>
      </c>
      <c r="B12" s="94" t="s">
        <v>280</v>
      </c>
      <c r="C12" t="s">
        <v>29</v>
      </c>
      <c r="D12" t="s">
        <v>289</v>
      </c>
      <c r="E12" t="s">
        <v>346</v>
      </c>
      <c r="F12" s="90" t="s">
        <v>15</v>
      </c>
      <c r="G12" s="87">
        <v>144000</v>
      </c>
      <c r="H12" s="88">
        <v>40647</v>
      </c>
      <c r="I12" s="90" t="s">
        <v>295</v>
      </c>
      <c r="J12" s="89"/>
      <c r="K12" t="s">
        <v>315</v>
      </c>
      <c r="L12" t="s">
        <v>315</v>
      </c>
      <c r="M12" t="s">
        <v>347</v>
      </c>
      <c r="N12" t="s">
        <v>67</v>
      </c>
      <c r="O12" t="s">
        <v>348</v>
      </c>
      <c r="P12" s="89"/>
      <c r="Q12" s="89"/>
      <c r="R12" t="s">
        <v>349</v>
      </c>
      <c r="S12" t="s">
        <v>350</v>
      </c>
      <c r="T12" s="88">
        <v>40788</v>
      </c>
      <c r="U12" s="87">
        <v>23960</v>
      </c>
      <c r="V12" s="90">
        <v>399.33</v>
      </c>
      <c r="W12">
        <v>11.6</v>
      </c>
      <c r="X12">
        <v>1.0161</v>
      </c>
      <c r="Y12">
        <v>588</v>
      </c>
      <c r="Z12">
        <v>402</v>
      </c>
      <c r="AA12" s="47">
        <f t="shared" si="0"/>
        <v>5.4264462809917351</v>
      </c>
      <c r="AB12" s="93">
        <f>(V12*X12)/AA12</f>
        <v>74.774390455376178</v>
      </c>
      <c r="AC12">
        <v>1</v>
      </c>
      <c r="AE12" s="98">
        <v>74.7744</v>
      </c>
    </row>
    <row r="13" spans="1:31">
      <c r="B13" s="86"/>
      <c r="AA13" s="47"/>
      <c r="AB13" s="47"/>
      <c r="AE13" s="98"/>
    </row>
    <row r="14" spans="1:31">
      <c r="A14">
        <v>1</v>
      </c>
      <c r="B14" s="86" t="s">
        <v>282</v>
      </c>
      <c r="C14" t="s">
        <v>34</v>
      </c>
      <c r="D14" t="s">
        <v>290</v>
      </c>
      <c r="E14" t="s">
        <v>30</v>
      </c>
      <c r="F14" t="s">
        <v>15</v>
      </c>
      <c r="G14" s="87">
        <v>180000</v>
      </c>
      <c r="H14" s="88">
        <v>40672</v>
      </c>
      <c r="I14" s="90" t="s">
        <v>513</v>
      </c>
      <c r="J14" t="s">
        <v>360</v>
      </c>
      <c r="K14" t="s">
        <v>361</v>
      </c>
      <c r="L14" s="89" t="s">
        <v>713</v>
      </c>
      <c r="N14" t="s">
        <v>68</v>
      </c>
      <c r="O14" t="s">
        <v>362</v>
      </c>
      <c r="P14" t="s">
        <v>363</v>
      </c>
      <c r="Q14" t="s">
        <v>364</v>
      </c>
      <c r="R14" t="s">
        <v>11</v>
      </c>
      <c r="S14" t="s">
        <v>304</v>
      </c>
      <c r="T14" s="88">
        <v>40815</v>
      </c>
      <c r="U14" s="87">
        <v>24780</v>
      </c>
      <c r="V14">
        <v>413</v>
      </c>
      <c r="W14">
        <v>12.9</v>
      </c>
      <c r="X14">
        <v>1.0009999999999999</v>
      </c>
      <c r="Y14">
        <v>525</v>
      </c>
      <c r="Z14">
        <v>418</v>
      </c>
      <c r="AA14" s="47">
        <f t="shared" si="0"/>
        <v>5.0378787878787881</v>
      </c>
      <c r="AB14" s="47">
        <f t="shared" si="1"/>
        <v>82.060926315789459</v>
      </c>
      <c r="AC14">
        <v>0.2</v>
      </c>
      <c r="AE14" s="98">
        <v>82.058000000000007</v>
      </c>
    </row>
    <row r="15" spans="1:31">
      <c r="A15">
        <v>2</v>
      </c>
      <c r="B15" s="86" t="s">
        <v>37</v>
      </c>
      <c r="C15" t="s">
        <v>38</v>
      </c>
      <c r="D15" t="s">
        <v>290</v>
      </c>
      <c r="E15" t="s">
        <v>7</v>
      </c>
      <c r="F15" t="s">
        <v>15</v>
      </c>
      <c r="G15" s="87">
        <v>171000</v>
      </c>
      <c r="H15" s="88">
        <v>40681</v>
      </c>
      <c r="I15" s="90" t="s">
        <v>514</v>
      </c>
      <c r="J15" t="s">
        <v>365</v>
      </c>
      <c r="K15" t="s">
        <v>366</v>
      </c>
      <c r="L15" t="s">
        <v>315</v>
      </c>
      <c r="O15" t="s">
        <v>367</v>
      </c>
      <c r="P15" t="s">
        <v>62</v>
      </c>
      <c r="Q15" t="s">
        <v>368</v>
      </c>
      <c r="R15" t="s">
        <v>369</v>
      </c>
      <c r="S15" t="s">
        <v>350</v>
      </c>
      <c r="T15" s="88">
        <v>40830</v>
      </c>
      <c r="U15" s="87">
        <v>25540</v>
      </c>
      <c r="V15">
        <v>425.66699999999997</v>
      </c>
      <c r="W15">
        <v>11.7</v>
      </c>
      <c r="X15">
        <v>1.0149999999999999</v>
      </c>
      <c r="Y15">
        <v>1020</v>
      </c>
      <c r="Z15">
        <v>230</v>
      </c>
      <c r="AA15" s="47">
        <f t="shared" si="0"/>
        <v>5.3856749311294765</v>
      </c>
      <c r="AB15" s="47">
        <f t="shared" si="1"/>
        <v>80.222443895140657</v>
      </c>
      <c r="AC15">
        <v>1.1299999999999999</v>
      </c>
      <c r="AD15">
        <f>AB15*(AC15-1)/100</f>
        <v>0.10428917706368276</v>
      </c>
      <c r="AE15" s="98">
        <v>80.114000000000004</v>
      </c>
    </row>
    <row r="16" spans="1:31">
      <c r="A16">
        <v>3</v>
      </c>
      <c r="B16" s="86" t="s">
        <v>370</v>
      </c>
      <c r="C16" t="s">
        <v>29</v>
      </c>
      <c r="D16" t="s">
        <v>290</v>
      </c>
      <c r="E16" t="s">
        <v>371</v>
      </c>
      <c r="F16" t="s">
        <v>15</v>
      </c>
      <c r="G16" s="87">
        <v>155000</v>
      </c>
      <c r="H16" s="88">
        <v>40667</v>
      </c>
      <c r="I16" s="90" t="s">
        <v>515</v>
      </c>
      <c r="J16" t="s">
        <v>305</v>
      </c>
      <c r="K16" s="89"/>
      <c r="L16" s="89"/>
      <c r="N16" t="s">
        <v>372</v>
      </c>
      <c r="O16" t="s">
        <v>333</v>
      </c>
      <c r="P16" t="s">
        <v>373</v>
      </c>
      <c r="Q16" t="s">
        <v>368</v>
      </c>
      <c r="R16" t="s">
        <v>374</v>
      </c>
      <c r="S16" t="s">
        <v>304</v>
      </c>
      <c r="T16" s="88">
        <v>40814</v>
      </c>
      <c r="U16" s="87">
        <v>22660</v>
      </c>
      <c r="V16">
        <v>377.66699999999997</v>
      </c>
      <c r="W16">
        <v>12.2</v>
      </c>
      <c r="X16">
        <v>1.0092000000000001</v>
      </c>
      <c r="Y16">
        <v>542</v>
      </c>
      <c r="Z16">
        <v>411</v>
      </c>
      <c r="AA16" s="47">
        <f t="shared" si="0"/>
        <v>5.1139118457300272</v>
      </c>
      <c r="AB16" s="47">
        <f t="shared" si="1"/>
        <v>74.530329794058233</v>
      </c>
      <c r="AC16">
        <v>0.4</v>
      </c>
      <c r="AE16" s="98">
        <v>74.39</v>
      </c>
    </row>
    <row r="17" spans="1:31">
      <c r="A17">
        <v>4</v>
      </c>
      <c r="B17" s="86" t="s">
        <v>283</v>
      </c>
      <c r="C17" t="s">
        <v>39</v>
      </c>
      <c r="D17" t="s">
        <v>290</v>
      </c>
      <c r="E17" t="s">
        <v>375</v>
      </c>
      <c r="F17" t="s">
        <v>15</v>
      </c>
      <c r="G17" s="87">
        <v>180000</v>
      </c>
      <c r="H17" s="88">
        <v>40661</v>
      </c>
      <c r="I17" s="90" t="s">
        <v>31</v>
      </c>
      <c r="J17" s="89"/>
      <c r="K17" t="s">
        <v>376</v>
      </c>
      <c r="L17" t="s">
        <v>315</v>
      </c>
      <c r="O17" t="s">
        <v>377</v>
      </c>
      <c r="P17" t="s">
        <v>378</v>
      </c>
      <c r="Q17" t="s">
        <v>379</v>
      </c>
      <c r="R17" t="s">
        <v>380</v>
      </c>
      <c r="S17" t="s">
        <v>381</v>
      </c>
      <c r="T17" s="88">
        <v>40821</v>
      </c>
      <c r="U17" s="87">
        <v>24320</v>
      </c>
      <c r="V17">
        <v>405.33300000000003</v>
      </c>
      <c r="W17">
        <v>11.3</v>
      </c>
      <c r="X17">
        <v>1.0195000000000001</v>
      </c>
      <c r="Y17">
        <v>422.5</v>
      </c>
      <c r="Z17">
        <v>599.5</v>
      </c>
      <c r="AA17" s="47">
        <f t="shared" si="0"/>
        <v>5.814709595959596</v>
      </c>
      <c r="AB17" s="47">
        <f t="shared" si="1"/>
        <v>71.067520515064331</v>
      </c>
      <c r="AC17">
        <v>0.4</v>
      </c>
      <c r="AE17" s="98">
        <v>71.069999999999993</v>
      </c>
    </row>
    <row r="18" spans="1:31">
      <c r="A18">
        <v>5</v>
      </c>
      <c r="B18" s="86" t="s">
        <v>284</v>
      </c>
      <c r="C18" t="s">
        <v>293</v>
      </c>
      <c r="D18" t="s">
        <v>290</v>
      </c>
      <c r="E18" t="s">
        <v>375</v>
      </c>
      <c r="F18" t="s">
        <v>15</v>
      </c>
      <c r="G18" s="87">
        <v>140000</v>
      </c>
      <c r="H18" s="88">
        <v>40670</v>
      </c>
      <c r="I18" s="90" t="s">
        <v>25</v>
      </c>
      <c r="J18" t="s">
        <v>315</v>
      </c>
      <c r="K18" t="s">
        <v>382</v>
      </c>
      <c r="L18" s="90"/>
      <c r="O18" t="s">
        <v>383</v>
      </c>
      <c r="P18" s="89"/>
      <c r="Q18" t="s">
        <v>65</v>
      </c>
      <c r="R18" t="s">
        <v>384</v>
      </c>
      <c r="S18" t="s">
        <v>350</v>
      </c>
      <c r="T18" s="88">
        <v>40816</v>
      </c>
      <c r="U18" s="87">
        <v>19500</v>
      </c>
      <c r="V18">
        <v>325</v>
      </c>
      <c r="W18">
        <v>10.4</v>
      </c>
      <c r="X18">
        <v>1.03</v>
      </c>
      <c r="Y18">
        <v>1742.4</v>
      </c>
      <c r="Z18">
        <v>125</v>
      </c>
      <c r="AA18" s="47">
        <f t="shared" si="0"/>
        <v>5</v>
      </c>
      <c r="AB18" s="47">
        <f t="shared" si="1"/>
        <v>66.95</v>
      </c>
      <c r="AC18">
        <v>0.9</v>
      </c>
      <c r="AE18" s="98">
        <v>66.95</v>
      </c>
    </row>
    <row r="19" spans="1:31">
      <c r="A19">
        <v>6</v>
      </c>
      <c r="B19" s="86" t="s">
        <v>285</v>
      </c>
      <c r="C19" t="s">
        <v>227</v>
      </c>
      <c r="D19" t="s">
        <v>290</v>
      </c>
      <c r="E19" s="89" t="s">
        <v>408</v>
      </c>
      <c r="F19" s="89" t="s">
        <v>409</v>
      </c>
      <c r="G19" s="87">
        <v>154000</v>
      </c>
      <c r="H19" s="88">
        <v>40673</v>
      </c>
      <c r="I19" s="90" t="s">
        <v>45</v>
      </c>
      <c r="J19" t="s">
        <v>305</v>
      </c>
      <c r="K19" t="s">
        <v>315</v>
      </c>
      <c r="N19" t="s">
        <v>298</v>
      </c>
      <c r="O19" t="s">
        <v>385</v>
      </c>
      <c r="P19" t="s">
        <v>62</v>
      </c>
      <c r="Q19" t="s">
        <v>368</v>
      </c>
      <c r="R19" t="s">
        <v>386</v>
      </c>
      <c r="S19" t="s">
        <v>387</v>
      </c>
      <c r="T19" s="88">
        <v>40816</v>
      </c>
      <c r="U19" s="87">
        <v>21240</v>
      </c>
      <c r="V19">
        <v>354</v>
      </c>
      <c r="W19">
        <v>10.1</v>
      </c>
      <c r="X19">
        <v>1.0329999999999999</v>
      </c>
      <c r="Y19">
        <v>1205</v>
      </c>
      <c r="Z19">
        <v>250</v>
      </c>
      <c r="AA19" s="47">
        <f t="shared" si="0"/>
        <v>6.9157483930211203</v>
      </c>
      <c r="AB19" s="47">
        <f t="shared" si="1"/>
        <v>52.876706788381739</v>
      </c>
      <c r="AC19">
        <v>1.8</v>
      </c>
      <c r="AD19">
        <f>AB19*(AC19-1)/100</f>
        <v>0.42301365430705395</v>
      </c>
      <c r="AE19" s="98">
        <v>52.497</v>
      </c>
    </row>
    <row r="20" spans="1:31">
      <c r="B20" s="86"/>
      <c r="AA20" s="47"/>
      <c r="AB20" s="47"/>
      <c r="AE20" s="98"/>
    </row>
    <row r="21" spans="1:31">
      <c r="A21">
        <v>1</v>
      </c>
      <c r="B21" s="86" t="s">
        <v>213</v>
      </c>
      <c r="C21" t="s">
        <v>41</v>
      </c>
      <c r="D21" t="s">
        <v>291</v>
      </c>
      <c r="E21" t="s">
        <v>388</v>
      </c>
      <c r="F21" t="s">
        <v>15</v>
      </c>
      <c r="G21" s="87">
        <v>140000</v>
      </c>
      <c r="H21" s="88">
        <v>40704</v>
      </c>
      <c r="I21" s="90" t="s">
        <v>516</v>
      </c>
      <c r="J21" t="s">
        <v>305</v>
      </c>
      <c r="K21" t="s">
        <v>389</v>
      </c>
      <c r="N21" t="s">
        <v>67</v>
      </c>
      <c r="O21" t="s">
        <v>333</v>
      </c>
      <c r="P21" t="s">
        <v>390</v>
      </c>
      <c r="Q21" t="s">
        <v>368</v>
      </c>
      <c r="R21" t="s">
        <v>391</v>
      </c>
      <c r="S21" t="s">
        <v>392</v>
      </c>
      <c r="T21" s="88">
        <v>40820</v>
      </c>
      <c r="U21" s="87">
        <v>18740</v>
      </c>
      <c r="V21">
        <v>312.33300000000003</v>
      </c>
      <c r="W21">
        <v>11.3</v>
      </c>
      <c r="X21">
        <v>1.0195000000000001</v>
      </c>
      <c r="Y21">
        <v>369</v>
      </c>
      <c r="Z21">
        <v>672</v>
      </c>
      <c r="AA21" s="47">
        <f t="shared" si="0"/>
        <v>5.6925619834710748</v>
      </c>
      <c r="AB21" s="47">
        <f t="shared" si="1"/>
        <v>55.936763521341469</v>
      </c>
      <c r="AC21">
        <v>1</v>
      </c>
      <c r="AE21" s="98">
        <v>55.93</v>
      </c>
    </row>
    <row r="22" spans="1:31">
      <c r="A22">
        <v>2</v>
      </c>
      <c r="B22" s="86" t="s">
        <v>286</v>
      </c>
      <c r="C22" t="s">
        <v>29</v>
      </c>
      <c r="D22" t="s">
        <v>291</v>
      </c>
      <c r="E22" t="s">
        <v>393</v>
      </c>
      <c r="F22" t="s">
        <v>15</v>
      </c>
      <c r="G22" s="87">
        <v>120000</v>
      </c>
      <c r="H22" s="88">
        <v>40696</v>
      </c>
      <c r="I22" s="90" t="s">
        <v>25</v>
      </c>
      <c r="J22" t="s">
        <v>305</v>
      </c>
      <c r="K22" t="s">
        <v>394</v>
      </c>
      <c r="M22" t="s">
        <v>67</v>
      </c>
      <c r="P22" t="s">
        <v>395</v>
      </c>
      <c r="Q22" t="s">
        <v>396</v>
      </c>
      <c r="R22" t="s">
        <v>374</v>
      </c>
      <c r="S22" t="s">
        <v>392</v>
      </c>
      <c r="T22" s="121">
        <v>40826</v>
      </c>
      <c r="U22" s="87">
        <v>17460</v>
      </c>
      <c r="V22">
        <v>291</v>
      </c>
      <c r="W22">
        <v>12.2</v>
      </c>
      <c r="X22">
        <v>1.0092000000000001</v>
      </c>
      <c r="Y22">
        <v>300</v>
      </c>
      <c r="Z22">
        <v>798</v>
      </c>
      <c r="AA22" s="47">
        <f t="shared" si="0"/>
        <v>5.4958677685950414</v>
      </c>
      <c r="AB22" s="47">
        <f t="shared" si="1"/>
        <v>53.436001804511285</v>
      </c>
      <c r="AC22">
        <v>1.5</v>
      </c>
      <c r="AD22">
        <f>AB22*(AC22-1)/100</f>
        <v>0.26718000902255645</v>
      </c>
      <c r="AE22" s="98">
        <v>53.16</v>
      </c>
    </row>
    <row r="23" spans="1:31">
      <c r="A23">
        <v>3</v>
      </c>
      <c r="B23" s="86" t="s">
        <v>287</v>
      </c>
      <c r="C23" t="s">
        <v>294</v>
      </c>
      <c r="D23" t="s">
        <v>291</v>
      </c>
      <c r="E23" t="s">
        <v>397</v>
      </c>
      <c r="F23" t="s">
        <v>15</v>
      </c>
      <c r="G23" s="87">
        <v>180000</v>
      </c>
      <c r="H23" s="88">
        <v>40707</v>
      </c>
      <c r="I23" s="90" t="s">
        <v>25</v>
      </c>
      <c r="J23" t="s">
        <v>398</v>
      </c>
      <c r="K23" t="s">
        <v>399</v>
      </c>
      <c r="L23" t="s">
        <v>400</v>
      </c>
      <c r="O23" t="s">
        <v>401</v>
      </c>
      <c r="P23" s="89"/>
      <c r="Q23" s="89"/>
      <c r="R23" t="s">
        <v>349</v>
      </c>
      <c r="S23" t="s">
        <v>402</v>
      </c>
      <c r="T23" s="88">
        <v>40837</v>
      </c>
      <c r="U23" s="87">
        <v>16980</v>
      </c>
      <c r="V23">
        <v>283</v>
      </c>
      <c r="W23">
        <v>11.1</v>
      </c>
      <c r="X23">
        <v>1.02</v>
      </c>
      <c r="Y23">
        <v>1500</v>
      </c>
      <c r="Z23">
        <v>164</v>
      </c>
      <c r="AA23" s="47">
        <f t="shared" si="0"/>
        <v>5.6473829201101928</v>
      </c>
      <c r="AB23" s="47">
        <f t="shared" si="1"/>
        <v>51.113941463414641</v>
      </c>
      <c r="AC23">
        <v>1.9</v>
      </c>
      <c r="AD23">
        <f>AB23*(AC23-1)/100</f>
        <v>0.46002547317073172</v>
      </c>
      <c r="AE23" s="98">
        <v>50.63</v>
      </c>
    </row>
    <row r="24" spans="1:31">
      <c r="B24" s="86"/>
    </row>
    <row r="25" spans="1:31">
      <c r="B25" s="86"/>
    </row>
    <row r="26" spans="1:31">
      <c r="B26" s="86" t="s">
        <v>288</v>
      </c>
    </row>
    <row r="34" spans="30:30">
      <c r="AD34" s="9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3"/>
  <sheetViews>
    <sheetView tabSelected="1" workbookViewId="0">
      <selection activeCell="AB20" sqref="AB20"/>
    </sheetView>
  </sheetViews>
  <sheetFormatPr defaultRowHeight="15.75"/>
  <cols>
    <col min="2" max="2" width="9" style="86"/>
    <col min="7" max="7" width="9" style="87"/>
    <col min="8" max="8" width="9.375" bestFit="1" customWidth="1"/>
    <col min="9" max="9" width="9" style="90"/>
    <col min="20" max="20" width="9.375" bestFit="1" customWidth="1"/>
    <col min="21" max="21" width="9" style="87"/>
  </cols>
  <sheetData>
    <row r="1" spans="1:31" s="86" customFormat="1">
      <c r="A1" s="86" t="s">
        <v>254</v>
      </c>
      <c r="B1" s="86" t="s">
        <v>0</v>
      </c>
      <c r="C1" s="86" t="s">
        <v>1</v>
      </c>
      <c r="D1" s="86" t="s">
        <v>4</v>
      </c>
      <c r="E1" s="86" t="s">
        <v>6</v>
      </c>
      <c r="F1" s="86" t="s">
        <v>14</v>
      </c>
      <c r="G1" s="95" t="s">
        <v>8</v>
      </c>
      <c r="H1" s="86" t="s">
        <v>9</v>
      </c>
      <c r="I1" s="92" t="s">
        <v>10</v>
      </c>
      <c r="J1" s="86" t="s">
        <v>403</v>
      </c>
      <c r="K1" s="86" t="s">
        <v>49</v>
      </c>
      <c r="L1" s="86" t="s">
        <v>50</v>
      </c>
      <c r="M1" s="86" t="s">
        <v>262</v>
      </c>
      <c r="N1" s="86" t="s">
        <v>404</v>
      </c>
      <c r="O1" s="86" t="s">
        <v>264</v>
      </c>
      <c r="P1" s="86" t="s">
        <v>52</v>
      </c>
      <c r="Q1" s="86" t="s">
        <v>51</v>
      </c>
      <c r="R1" s="86" t="s">
        <v>58</v>
      </c>
      <c r="S1" s="86" t="s">
        <v>12</v>
      </c>
      <c r="T1" s="86" t="s">
        <v>266</v>
      </c>
      <c r="U1" s="95" t="s">
        <v>19</v>
      </c>
      <c r="V1" s="86" t="s">
        <v>18</v>
      </c>
      <c r="W1" s="86" t="s">
        <v>20</v>
      </c>
      <c r="X1" s="86" t="s">
        <v>46</v>
      </c>
      <c r="Y1" s="86" t="s">
        <v>119</v>
      </c>
      <c r="Z1" s="86" t="s">
        <v>120</v>
      </c>
      <c r="AA1" s="86" t="s">
        <v>21</v>
      </c>
      <c r="AB1" s="86" t="s">
        <v>405</v>
      </c>
      <c r="AC1" s="86" t="s">
        <v>17</v>
      </c>
      <c r="AD1" s="86" t="s">
        <v>22</v>
      </c>
      <c r="AE1" s="86" t="s">
        <v>406</v>
      </c>
    </row>
    <row r="2" spans="1:31">
      <c r="A2" s="98"/>
      <c r="B2" s="86" t="s">
        <v>411</v>
      </c>
      <c r="C2" t="s">
        <v>29</v>
      </c>
      <c r="E2" t="s">
        <v>393</v>
      </c>
      <c r="F2" t="s">
        <v>15</v>
      </c>
      <c r="G2" s="87">
        <v>140000</v>
      </c>
      <c r="H2" s="88">
        <v>40269</v>
      </c>
      <c r="I2" s="90" t="s">
        <v>517</v>
      </c>
      <c r="J2" t="s">
        <v>315</v>
      </c>
      <c r="K2" t="s">
        <v>428</v>
      </c>
      <c r="L2" t="s">
        <v>315</v>
      </c>
      <c r="M2" t="s">
        <v>315</v>
      </c>
      <c r="N2" t="s">
        <v>67</v>
      </c>
      <c r="O2" t="s">
        <v>383</v>
      </c>
      <c r="P2" t="s">
        <v>315</v>
      </c>
      <c r="Q2" t="s">
        <v>315</v>
      </c>
      <c r="R2" t="s">
        <v>334</v>
      </c>
      <c r="S2" t="s">
        <v>392</v>
      </c>
      <c r="T2" s="88">
        <v>40418</v>
      </c>
      <c r="U2" s="87">
        <v>27900</v>
      </c>
      <c r="V2">
        <v>465</v>
      </c>
      <c r="W2">
        <v>10.5</v>
      </c>
      <c r="X2">
        <v>1.0286999999999999</v>
      </c>
      <c r="Y2">
        <v>700</v>
      </c>
      <c r="Z2">
        <v>330</v>
      </c>
      <c r="AA2">
        <f>(Y2*Z2)/43560</f>
        <v>5.3030303030303028</v>
      </c>
      <c r="AB2">
        <f>(V2*X2)/AA2</f>
        <v>90.202294285714288</v>
      </c>
      <c r="AC2">
        <v>1.5</v>
      </c>
      <c r="AD2">
        <f>AB2*(AC2-1)/100</f>
        <v>0.45101147142857145</v>
      </c>
      <c r="AE2" s="98">
        <v>89.751800000000003</v>
      </c>
    </row>
    <row r="3" spans="1:31">
      <c r="B3" s="86" t="s">
        <v>412</v>
      </c>
      <c r="C3" t="s">
        <v>413</v>
      </c>
      <c r="E3" t="s">
        <v>7</v>
      </c>
      <c r="F3" t="s">
        <v>15</v>
      </c>
      <c r="G3" s="87">
        <v>160000</v>
      </c>
      <c r="H3" s="88">
        <v>40274</v>
      </c>
      <c r="I3" s="90" t="s">
        <v>519</v>
      </c>
      <c r="J3" t="s">
        <v>315</v>
      </c>
      <c r="K3" t="s">
        <v>429</v>
      </c>
      <c r="L3" t="s">
        <v>315</v>
      </c>
      <c r="M3" t="s">
        <v>315</v>
      </c>
      <c r="N3" t="s">
        <v>430</v>
      </c>
      <c r="O3" t="s">
        <v>431</v>
      </c>
      <c r="P3" t="s">
        <v>432</v>
      </c>
      <c r="Q3" t="s">
        <v>433</v>
      </c>
      <c r="R3" t="s">
        <v>374</v>
      </c>
      <c r="S3" t="s">
        <v>392</v>
      </c>
      <c r="T3" s="88">
        <v>40431</v>
      </c>
      <c r="U3" s="87">
        <v>27340</v>
      </c>
      <c r="V3">
        <v>455.67</v>
      </c>
      <c r="W3">
        <v>12.6</v>
      </c>
      <c r="X3">
        <v>1</v>
      </c>
      <c r="Y3">
        <v>798</v>
      </c>
      <c r="Z3">
        <v>285</v>
      </c>
      <c r="AA3">
        <f t="shared" ref="AA3:AA13" si="0">(Y3*Z3)/43560</f>
        <v>5.2210743801652892</v>
      </c>
      <c r="AB3">
        <f t="shared" ref="AB3:AB13" si="1">(V3*X3)/AA3</f>
        <v>87.275140482785915</v>
      </c>
      <c r="AC3">
        <v>1</v>
      </c>
      <c r="AE3" s="98">
        <v>87.27</v>
      </c>
    </row>
    <row r="4" spans="1:31">
      <c r="B4" s="86" t="s">
        <v>414</v>
      </c>
      <c r="C4" t="s">
        <v>415</v>
      </c>
      <c r="E4" t="s">
        <v>416</v>
      </c>
      <c r="F4" t="s">
        <v>15</v>
      </c>
      <c r="G4" s="87">
        <v>148000</v>
      </c>
      <c r="H4" s="88">
        <v>40288</v>
      </c>
      <c r="I4" s="90" t="s">
        <v>518</v>
      </c>
      <c r="L4" t="s">
        <v>315</v>
      </c>
      <c r="M4" t="s">
        <v>315</v>
      </c>
      <c r="N4" t="s">
        <v>434</v>
      </c>
      <c r="O4" t="s">
        <v>435</v>
      </c>
      <c r="P4" t="s">
        <v>436</v>
      </c>
      <c r="Q4" t="s">
        <v>437</v>
      </c>
      <c r="R4" t="s">
        <v>11</v>
      </c>
      <c r="S4" t="s">
        <v>438</v>
      </c>
      <c r="T4" s="88">
        <v>40431</v>
      </c>
      <c r="U4" s="87">
        <v>30920</v>
      </c>
      <c r="V4">
        <v>515.33000000000004</v>
      </c>
      <c r="W4">
        <v>12.9</v>
      </c>
      <c r="X4">
        <v>1.0011000000000001</v>
      </c>
      <c r="Y4">
        <v>1160</v>
      </c>
      <c r="Z4">
        <v>228</v>
      </c>
      <c r="AA4">
        <f t="shared" si="0"/>
        <v>6.0716253443526167</v>
      </c>
      <c r="AB4">
        <f t="shared" si="1"/>
        <v>84.968494223684232</v>
      </c>
      <c r="AC4">
        <v>0.4</v>
      </c>
      <c r="AE4" s="98">
        <v>84.968800000000002</v>
      </c>
    </row>
    <row r="5" spans="1:31">
      <c r="B5" s="86" t="s">
        <v>417</v>
      </c>
      <c r="C5" t="s">
        <v>29</v>
      </c>
      <c r="E5" t="s">
        <v>418</v>
      </c>
      <c r="F5" t="s">
        <v>15</v>
      </c>
      <c r="G5" s="87">
        <v>150000</v>
      </c>
      <c r="H5" s="88">
        <v>40276</v>
      </c>
      <c r="I5" s="90" t="s">
        <v>295</v>
      </c>
      <c r="J5" t="s">
        <v>315</v>
      </c>
      <c r="K5" t="s">
        <v>439</v>
      </c>
      <c r="L5" t="s">
        <v>315</v>
      </c>
      <c r="M5" t="s">
        <v>315</v>
      </c>
      <c r="N5" t="s">
        <v>67</v>
      </c>
      <c r="O5" t="s">
        <v>440</v>
      </c>
      <c r="P5" t="s">
        <v>441</v>
      </c>
      <c r="Q5" t="s">
        <v>437</v>
      </c>
      <c r="R5" t="s">
        <v>386</v>
      </c>
      <c r="S5" t="s">
        <v>392</v>
      </c>
      <c r="T5" s="88">
        <v>40428</v>
      </c>
      <c r="U5" s="87">
        <v>27320</v>
      </c>
      <c r="V5">
        <v>455.33</v>
      </c>
      <c r="W5">
        <v>12.5</v>
      </c>
      <c r="X5">
        <v>1.0057</v>
      </c>
      <c r="Y5">
        <v>750</v>
      </c>
      <c r="Z5">
        <v>320</v>
      </c>
      <c r="AA5">
        <f t="shared" si="0"/>
        <v>5.5096418732782366</v>
      </c>
      <c r="AB5">
        <f t="shared" si="1"/>
        <v>83.113456651500002</v>
      </c>
      <c r="AC5">
        <v>1</v>
      </c>
      <c r="AE5" s="98">
        <v>83.11</v>
      </c>
    </row>
    <row r="6" spans="1:31">
      <c r="B6" s="86" t="s">
        <v>274</v>
      </c>
      <c r="C6" t="s">
        <v>23</v>
      </c>
      <c r="E6" t="s">
        <v>7</v>
      </c>
      <c r="F6" t="s">
        <v>15</v>
      </c>
      <c r="G6" s="87">
        <v>180000</v>
      </c>
      <c r="H6" s="88">
        <v>40281</v>
      </c>
      <c r="I6" s="90" t="s">
        <v>486</v>
      </c>
      <c r="J6" t="s">
        <v>445</v>
      </c>
      <c r="K6" t="s">
        <v>442</v>
      </c>
      <c r="L6" t="s">
        <v>315</v>
      </c>
      <c r="M6" t="s">
        <v>315</v>
      </c>
      <c r="N6" t="s">
        <v>443</v>
      </c>
      <c r="O6" t="s">
        <v>444</v>
      </c>
      <c r="P6" t="s">
        <v>315</v>
      </c>
      <c r="Q6" t="s">
        <v>446</v>
      </c>
      <c r="R6" t="s">
        <v>447</v>
      </c>
      <c r="S6" t="s">
        <v>438</v>
      </c>
      <c r="T6" s="88">
        <v>40444</v>
      </c>
      <c r="U6" s="87">
        <v>24820</v>
      </c>
      <c r="V6">
        <v>413.67</v>
      </c>
      <c r="W6">
        <v>10.199999999999999</v>
      </c>
      <c r="X6">
        <v>1.03</v>
      </c>
      <c r="Y6">
        <v>585.5</v>
      </c>
      <c r="Z6">
        <v>384</v>
      </c>
      <c r="AA6">
        <f t="shared" si="0"/>
        <v>5.1614325068870519</v>
      </c>
      <c r="AB6">
        <f t="shared" si="1"/>
        <v>82.550745249786516</v>
      </c>
      <c r="AC6">
        <v>1</v>
      </c>
      <c r="AE6" s="98">
        <v>82.57</v>
      </c>
    </row>
    <row r="7" spans="1:31">
      <c r="B7" s="86" t="s">
        <v>419</v>
      </c>
      <c r="C7" t="s">
        <v>29</v>
      </c>
      <c r="E7" t="s">
        <v>393</v>
      </c>
      <c r="F7" t="s">
        <v>15</v>
      </c>
      <c r="G7" s="87">
        <v>140000</v>
      </c>
      <c r="H7" s="88">
        <v>40280</v>
      </c>
      <c r="I7" s="90" t="s">
        <v>520</v>
      </c>
      <c r="J7" t="s">
        <v>315</v>
      </c>
      <c r="L7" t="s">
        <v>315</v>
      </c>
      <c r="M7" t="s">
        <v>448</v>
      </c>
      <c r="N7" t="s">
        <v>67</v>
      </c>
      <c r="O7" t="s">
        <v>315</v>
      </c>
      <c r="P7" t="s">
        <v>450</v>
      </c>
      <c r="Q7" t="s">
        <v>451</v>
      </c>
      <c r="R7" t="s">
        <v>391</v>
      </c>
      <c r="S7" t="s">
        <v>449</v>
      </c>
      <c r="T7" s="88">
        <v>40436</v>
      </c>
      <c r="U7" s="87">
        <v>25980</v>
      </c>
      <c r="V7">
        <v>433</v>
      </c>
      <c r="W7">
        <v>12.2</v>
      </c>
      <c r="X7">
        <v>1.0092000000000001</v>
      </c>
      <c r="Y7">
        <v>700</v>
      </c>
      <c r="Z7">
        <v>330</v>
      </c>
      <c r="AA7">
        <f t="shared" si="0"/>
        <v>5.3030303030303028</v>
      </c>
      <c r="AB7">
        <f t="shared" si="1"/>
        <v>82.402621714285729</v>
      </c>
      <c r="AC7">
        <v>1</v>
      </c>
      <c r="AE7" s="98">
        <v>52.403100000000002</v>
      </c>
    </row>
    <row r="8" spans="1:31">
      <c r="B8" s="86" t="s">
        <v>175</v>
      </c>
      <c r="C8" t="s">
        <v>38</v>
      </c>
      <c r="E8" t="s">
        <v>176</v>
      </c>
      <c r="F8" t="s">
        <v>15</v>
      </c>
      <c r="G8" s="87" t="s">
        <v>452</v>
      </c>
      <c r="H8" s="88">
        <v>40304</v>
      </c>
      <c r="I8" s="90" t="s">
        <v>521</v>
      </c>
      <c r="J8" t="s">
        <v>454</v>
      </c>
      <c r="K8" t="s">
        <v>453</v>
      </c>
      <c r="L8" t="s">
        <v>315</v>
      </c>
      <c r="M8" t="s">
        <v>315</v>
      </c>
      <c r="N8" t="s">
        <v>315</v>
      </c>
      <c r="O8" t="s">
        <v>458</v>
      </c>
      <c r="P8" t="s">
        <v>315</v>
      </c>
      <c r="Q8" t="s">
        <v>315</v>
      </c>
      <c r="R8" t="s">
        <v>386</v>
      </c>
      <c r="S8" t="s">
        <v>455</v>
      </c>
      <c r="T8" s="88">
        <v>40455</v>
      </c>
      <c r="U8" s="87">
        <v>24620</v>
      </c>
      <c r="V8">
        <v>410.33300000000003</v>
      </c>
      <c r="W8">
        <v>10.3</v>
      </c>
      <c r="X8">
        <v>1.0309999999999999</v>
      </c>
      <c r="Y8">
        <v>476</v>
      </c>
      <c r="Z8">
        <v>476</v>
      </c>
      <c r="AA8">
        <f t="shared" si="0"/>
        <v>5.2014692378328746</v>
      </c>
      <c r="AB8">
        <f t="shared" si="1"/>
        <v>81.333427855907061</v>
      </c>
      <c r="AC8">
        <v>1.7</v>
      </c>
      <c r="AD8">
        <f>AB8*(AC8-1)/100</f>
        <v>0.5693339949913494</v>
      </c>
      <c r="AE8" s="98">
        <v>80.927000000000007</v>
      </c>
    </row>
    <row r="9" spans="1:31">
      <c r="B9" s="86" t="s">
        <v>420</v>
      </c>
      <c r="C9" t="s">
        <v>29</v>
      </c>
      <c r="E9" t="s">
        <v>421</v>
      </c>
      <c r="F9" t="s">
        <v>15</v>
      </c>
      <c r="G9" s="87">
        <v>140000</v>
      </c>
      <c r="H9" s="88">
        <v>40280</v>
      </c>
      <c r="I9" s="90" t="s">
        <v>522</v>
      </c>
      <c r="J9" t="s">
        <v>315</v>
      </c>
      <c r="K9" t="s">
        <v>456</v>
      </c>
      <c r="L9" t="s">
        <v>315</v>
      </c>
      <c r="M9" t="s">
        <v>315</v>
      </c>
      <c r="N9" t="s">
        <v>457</v>
      </c>
      <c r="O9" t="s">
        <v>315</v>
      </c>
      <c r="P9" t="s">
        <v>170</v>
      </c>
      <c r="Q9" t="s">
        <v>368</v>
      </c>
      <c r="R9" t="s">
        <v>459</v>
      </c>
      <c r="S9" t="s">
        <v>392</v>
      </c>
      <c r="T9" s="88">
        <v>40436</v>
      </c>
      <c r="U9" s="87">
        <v>22680</v>
      </c>
      <c r="V9">
        <v>378</v>
      </c>
      <c r="W9">
        <v>10.4</v>
      </c>
      <c r="X9">
        <v>1.0299</v>
      </c>
      <c r="Y9">
        <v>894</v>
      </c>
      <c r="Z9">
        <v>258</v>
      </c>
      <c r="AA9">
        <f t="shared" si="0"/>
        <v>5.2950413223140496</v>
      </c>
      <c r="AB9">
        <f t="shared" si="1"/>
        <v>73.522032464491971</v>
      </c>
      <c r="AC9">
        <v>1</v>
      </c>
      <c r="AE9" s="98">
        <v>73.522599999999997</v>
      </c>
    </row>
    <row r="10" spans="1:31">
      <c r="B10" s="86" t="s">
        <v>422</v>
      </c>
      <c r="C10" t="s">
        <v>29</v>
      </c>
      <c r="E10" t="s">
        <v>423</v>
      </c>
      <c r="F10" t="s">
        <v>15</v>
      </c>
      <c r="G10" s="87">
        <v>140000</v>
      </c>
      <c r="H10" s="88">
        <v>40280</v>
      </c>
      <c r="I10" s="90" t="s">
        <v>517</v>
      </c>
      <c r="J10" t="s">
        <v>315</v>
      </c>
      <c r="K10" t="s">
        <v>460</v>
      </c>
      <c r="L10" t="s">
        <v>315</v>
      </c>
      <c r="M10" t="s">
        <v>315</v>
      </c>
      <c r="N10" t="s">
        <v>67</v>
      </c>
      <c r="O10" t="s">
        <v>461</v>
      </c>
      <c r="P10" t="s">
        <v>462</v>
      </c>
      <c r="Q10" t="s">
        <v>368</v>
      </c>
      <c r="R10" t="s">
        <v>459</v>
      </c>
      <c r="S10" t="s">
        <v>392</v>
      </c>
      <c r="T10" s="88">
        <v>40443</v>
      </c>
      <c r="U10" s="87">
        <v>23820</v>
      </c>
      <c r="V10">
        <v>397</v>
      </c>
      <c r="W10">
        <v>11.6</v>
      </c>
      <c r="X10">
        <v>1.0161</v>
      </c>
      <c r="Y10">
        <v>492</v>
      </c>
      <c r="Z10">
        <v>500</v>
      </c>
      <c r="AA10">
        <f t="shared" si="0"/>
        <v>5.6473829201101928</v>
      </c>
      <c r="AB10">
        <f t="shared" si="1"/>
        <v>71.429847365853661</v>
      </c>
      <c r="AC10">
        <v>1</v>
      </c>
      <c r="AE10" s="98">
        <v>71.430899999999994</v>
      </c>
    </row>
    <row r="11" spans="1:31">
      <c r="B11" s="86" t="s">
        <v>424</v>
      </c>
      <c r="C11" t="s">
        <v>29</v>
      </c>
      <c r="E11" t="s">
        <v>346</v>
      </c>
      <c r="F11" t="s">
        <v>15</v>
      </c>
      <c r="G11" s="87">
        <v>135000</v>
      </c>
      <c r="H11" s="88">
        <v>40273</v>
      </c>
      <c r="I11" s="90" t="s">
        <v>295</v>
      </c>
      <c r="J11" t="s">
        <v>315</v>
      </c>
      <c r="K11" t="s">
        <v>463</v>
      </c>
      <c r="L11" t="s">
        <v>466</v>
      </c>
      <c r="M11" t="s">
        <v>315</v>
      </c>
      <c r="N11" t="s">
        <v>469</v>
      </c>
      <c r="O11" t="s">
        <v>464</v>
      </c>
      <c r="P11" t="s">
        <v>465</v>
      </c>
      <c r="Q11" t="s">
        <v>446</v>
      </c>
      <c r="R11" t="s">
        <v>391</v>
      </c>
      <c r="S11" t="s">
        <v>449</v>
      </c>
      <c r="T11" s="88">
        <v>40410</v>
      </c>
      <c r="U11" s="87">
        <v>23540</v>
      </c>
      <c r="V11">
        <v>392.33</v>
      </c>
      <c r="W11">
        <v>13.1</v>
      </c>
      <c r="X11">
        <v>0.99890000000000001</v>
      </c>
      <c r="Y11">
        <v>730</v>
      </c>
      <c r="Z11">
        <v>330</v>
      </c>
      <c r="AA11">
        <f t="shared" si="0"/>
        <v>5.5303030303030303</v>
      </c>
      <c r="AB11">
        <f t="shared" si="1"/>
        <v>70.863826964383563</v>
      </c>
      <c r="AC11">
        <v>1</v>
      </c>
      <c r="AE11" s="98">
        <v>70.87</v>
      </c>
    </row>
    <row r="12" spans="1:31">
      <c r="B12" s="86" t="s">
        <v>425</v>
      </c>
      <c r="C12" t="s">
        <v>510</v>
      </c>
      <c r="E12" t="s">
        <v>426</v>
      </c>
      <c r="F12" t="s">
        <v>15</v>
      </c>
      <c r="G12" s="87" t="s">
        <v>467</v>
      </c>
      <c r="H12" s="88">
        <v>40313</v>
      </c>
      <c r="I12" s="90" t="s">
        <v>295</v>
      </c>
      <c r="J12" t="s">
        <v>315</v>
      </c>
      <c r="K12" t="s">
        <v>468</v>
      </c>
      <c r="L12" t="s">
        <v>315</v>
      </c>
      <c r="M12" t="s">
        <v>315</v>
      </c>
      <c r="N12" t="s">
        <v>443</v>
      </c>
      <c r="O12" t="s">
        <v>67</v>
      </c>
      <c r="P12" t="s">
        <v>315</v>
      </c>
      <c r="Q12" t="s">
        <v>315</v>
      </c>
      <c r="R12" t="s">
        <v>386</v>
      </c>
      <c r="S12" t="s">
        <v>470</v>
      </c>
      <c r="T12" s="88">
        <v>40424</v>
      </c>
      <c r="U12" s="87">
        <v>19240</v>
      </c>
      <c r="V12">
        <v>320.67</v>
      </c>
      <c r="W12">
        <v>12</v>
      </c>
      <c r="X12">
        <v>1</v>
      </c>
      <c r="Y12">
        <v>467</v>
      </c>
      <c r="Z12">
        <v>467</v>
      </c>
      <c r="AA12">
        <f t="shared" si="0"/>
        <v>5.0066345270890729</v>
      </c>
      <c r="AB12">
        <f t="shared" si="1"/>
        <v>64.049013017621249</v>
      </c>
      <c r="AC12">
        <v>2</v>
      </c>
      <c r="AD12">
        <f>AB12*(AC12-1)/100</f>
        <v>0.64049013017621248</v>
      </c>
      <c r="AE12" s="98">
        <v>64.066000000000003</v>
      </c>
    </row>
    <row r="13" spans="1:31">
      <c r="B13" s="86" t="s">
        <v>427</v>
      </c>
      <c r="C13" t="s">
        <v>29</v>
      </c>
      <c r="E13" t="s">
        <v>328</v>
      </c>
      <c r="F13" t="s">
        <v>15</v>
      </c>
      <c r="G13" s="87">
        <v>140000</v>
      </c>
      <c r="H13" s="88">
        <v>40274</v>
      </c>
      <c r="I13" s="90" t="s">
        <v>295</v>
      </c>
      <c r="J13" t="s">
        <v>315</v>
      </c>
      <c r="K13" t="s">
        <v>471</v>
      </c>
      <c r="L13" t="s">
        <v>315</v>
      </c>
      <c r="M13" t="s">
        <v>472</v>
      </c>
      <c r="N13" t="s">
        <v>67</v>
      </c>
      <c r="O13" t="s">
        <v>383</v>
      </c>
      <c r="P13" t="s">
        <v>465</v>
      </c>
      <c r="Q13" t="s">
        <v>437</v>
      </c>
      <c r="R13" t="s">
        <v>473</v>
      </c>
      <c r="S13" t="s">
        <v>392</v>
      </c>
      <c r="T13" s="88">
        <v>40424</v>
      </c>
      <c r="U13" s="87">
        <v>19320</v>
      </c>
      <c r="V13">
        <v>322</v>
      </c>
      <c r="W13">
        <v>11.1</v>
      </c>
      <c r="X13">
        <v>1.0218</v>
      </c>
      <c r="Y13">
        <v>700</v>
      </c>
      <c r="Z13">
        <v>330</v>
      </c>
      <c r="AA13">
        <f t="shared" si="0"/>
        <v>5.3030303030303028</v>
      </c>
      <c r="AB13">
        <f t="shared" si="1"/>
        <v>62.043696000000011</v>
      </c>
      <c r="AC13">
        <v>1</v>
      </c>
      <c r="AE13" s="98">
        <v>62.043999999999997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1"/>
  <sheetViews>
    <sheetView workbookViewId="0">
      <selection activeCell="B11" sqref="B11"/>
    </sheetView>
  </sheetViews>
  <sheetFormatPr defaultRowHeight="15.75"/>
  <cols>
    <col min="2" max="2" width="9" style="86"/>
    <col min="5" max="5" width="9" customWidth="1"/>
    <col min="7" max="7" width="9" style="87"/>
    <col min="8" max="8" width="9.375" bestFit="1" customWidth="1"/>
    <col min="9" max="9" width="9" style="90"/>
    <col min="20" max="20" width="10.375" bestFit="1" customWidth="1"/>
    <col min="21" max="21" width="9" style="87"/>
  </cols>
  <sheetData>
    <row r="1" spans="1:31" s="86" customFormat="1">
      <c r="A1" s="86" t="s">
        <v>254</v>
      </c>
      <c r="B1" s="86" t="s">
        <v>255</v>
      </c>
      <c r="C1" s="86" t="s">
        <v>256</v>
      </c>
      <c r="D1" s="86" t="s">
        <v>474</v>
      </c>
      <c r="E1" s="86" t="s">
        <v>6</v>
      </c>
      <c r="F1" s="86" t="s">
        <v>14</v>
      </c>
      <c r="G1" s="95" t="s">
        <v>475</v>
      </c>
      <c r="H1" s="86" t="s">
        <v>9</v>
      </c>
      <c r="I1" s="92" t="s">
        <v>258</v>
      </c>
      <c r="J1" s="86" t="s">
        <v>403</v>
      </c>
      <c r="K1" s="86" t="s">
        <v>49</v>
      </c>
      <c r="L1" s="86" t="s">
        <v>50</v>
      </c>
      <c r="M1" s="86" t="s">
        <v>262</v>
      </c>
      <c r="N1" s="86" t="s">
        <v>404</v>
      </c>
      <c r="O1" s="86" t="s">
        <v>264</v>
      </c>
      <c r="P1" s="86" t="s">
        <v>52</v>
      </c>
      <c r="Q1" s="86" t="s">
        <v>51</v>
      </c>
      <c r="R1" s="86" t="s">
        <v>58</v>
      </c>
      <c r="S1" s="86" t="s">
        <v>265</v>
      </c>
      <c r="T1" s="86" t="s">
        <v>16</v>
      </c>
      <c r="U1" s="95" t="s">
        <v>19</v>
      </c>
      <c r="V1" s="86" t="s">
        <v>18</v>
      </c>
      <c r="W1" s="86" t="s">
        <v>20</v>
      </c>
      <c r="X1" s="86" t="s">
        <v>46</v>
      </c>
      <c r="Y1" s="86" t="s">
        <v>119</v>
      </c>
      <c r="Z1" s="86" t="s">
        <v>120</v>
      </c>
      <c r="AA1" s="86" t="s">
        <v>21</v>
      </c>
      <c r="AB1" s="86" t="s">
        <v>271</v>
      </c>
      <c r="AC1" s="86" t="s">
        <v>476</v>
      </c>
      <c r="AD1" s="86" t="s">
        <v>22</v>
      </c>
      <c r="AE1" s="86" t="s">
        <v>272</v>
      </c>
    </row>
    <row r="2" spans="1:31">
      <c r="B2" s="86" t="s">
        <v>419</v>
      </c>
      <c r="C2" t="s">
        <v>29</v>
      </c>
      <c r="E2" t="s">
        <v>421</v>
      </c>
      <c r="F2" t="s">
        <v>15</v>
      </c>
      <c r="G2" s="87">
        <v>135000</v>
      </c>
      <c r="H2" s="88">
        <v>39932</v>
      </c>
      <c r="I2" s="90" t="s">
        <v>295</v>
      </c>
      <c r="J2" t="s">
        <v>315</v>
      </c>
      <c r="K2" t="s">
        <v>315</v>
      </c>
      <c r="L2" t="s">
        <v>315</v>
      </c>
      <c r="M2" t="s">
        <v>315</v>
      </c>
      <c r="N2" t="s">
        <v>68</v>
      </c>
      <c r="O2" t="s">
        <v>383</v>
      </c>
      <c r="P2" t="s">
        <v>450</v>
      </c>
      <c r="Q2" t="s">
        <v>368</v>
      </c>
      <c r="R2" t="s">
        <v>334</v>
      </c>
      <c r="S2" t="s">
        <v>449</v>
      </c>
      <c r="T2" s="88">
        <v>40086</v>
      </c>
      <c r="U2" s="87">
        <v>32620</v>
      </c>
      <c r="V2">
        <v>543.66999999999996</v>
      </c>
      <c r="W2">
        <v>13.6</v>
      </c>
      <c r="X2">
        <v>0.99309999999999998</v>
      </c>
      <c r="Y2">
        <v>900</v>
      </c>
      <c r="Z2">
        <v>295</v>
      </c>
      <c r="AA2">
        <f>(Y2*Z2)/45360</f>
        <v>5.8531746031746028</v>
      </c>
      <c r="AB2">
        <f>(V2*X2)/AA2</f>
        <v>92.243733290847459</v>
      </c>
      <c r="AC2">
        <v>2.1</v>
      </c>
      <c r="AD2">
        <f>AB2*(AC2-1)/100</f>
        <v>1.0146810661993222</v>
      </c>
      <c r="AE2" s="98">
        <v>87.61</v>
      </c>
    </row>
    <row r="3" spans="1:31">
      <c r="B3" s="86" t="s">
        <v>477</v>
      </c>
      <c r="C3" t="s">
        <v>133</v>
      </c>
      <c r="E3" t="s">
        <v>238</v>
      </c>
      <c r="F3" t="s">
        <v>15</v>
      </c>
      <c r="G3" s="87" t="s">
        <v>485</v>
      </c>
      <c r="H3" s="88">
        <v>39952</v>
      </c>
      <c r="I3" s="90" t="s">
        <v>486</v>
      </c>
      <c r="J3" t="s">
        <v>487</v>
      </c>
      <c r="K3" t="s">
        <v>488</v>
      </c>
      <c r="L3" t="s">
        <v>315</v>
      </c>
      <c r="M3" t="s">
        <v>315</v>
      </c>
      <c r="N3" t="s">
        <v>315</v>
      </c>
      <c r="O3" t="s">
        <v>489</v>
      </c>
      <c r="P3" t="s">
        <v>62</v>
      </c>
      <c r="Q3" t="s">
        <v>446</v>
      </c>
      <c r="R3" t="s">
        <v>344</v>
      </c>
      <c r="S3" t="s">
        <v>455</v>
      </c>
      <c r="T3" s="88">
        <v>40107</v>
      </c>
      <c r="U3" s="87">
        <v>30840</v>
      </c>
      <c r="V3">
        <v>514</v>
      </c>
      <c r="W3">
        <v>12.3</v>
      </c>
      <c r="X3">
        <v>1.008</v>
      </c>
      <c r="Y3">
        <v>671.5</v>
      </c>
      <c r="Z3">
        <v>420</v>
      </c>
      <c r="AA3">
        <f t="shared" ref="AA3:AA11" si="0">(Y3*Z3)/45360</f>
        <v>6.2175925925925926</v>
      </c>
      <c r="AB3" s="89">
        <f t="shared" ref="AB3:AB11" si="1">(V3*X3)/AA3</f>
        <v>83.330001489203269</v>
      </c>
      <c r="AC3">
        <v>6.0000000000000001E-3</v>
      </c>
      <c r="AE3" s="99">
        <v>80.08</v>
      </c>
    </row>
    <row r="4" spans="1:31">
      <c r="B4" s="86" t="s">
        <v>478</v>
      </c>
      <c r="C4" t="s">
        <v>38</v>
      </c>
      <c r="E4" t="s">
        <v>7</v>
      </c>
      <c r="F4" t="s">
        <v>15</v>
      </c>
      <c r="G4" s="87">
        <v>165000</v>
      </c>
      <c r="H4" s="88">
        <v>39954</v>
      </c>
      <c r="I4" s="90" t="s">
        <v>490</v>
      </c>
      <c r="J4" t="s">
        <v>315</v>
      </c>
      <c r="K4" t="s">
        <v>491</v>
      </c>
      <c r="L4" t="s">
        <v>315</v>
      </c>
      <c r="M4" t="s">
        <v>315</v>
      </c>
      <c r="N4" t="s">
        <v>315</v>
      </c>
      <c r="O4" t="s">
        <v>383</v>
      </c>
      <c r="P4" t="s">
        <v>315</v>
      </c>
      <c r="Q4" t="s">
        <v>368</v>
      </c>
      <c r="R4" t="s">
        <v>334</v>
      </c>
      <c r="S4" t="s">
        <v>455</v>
      </c>
      <c r="T4" s="88">
        <v>40120</v>
      </c>
      <c r="U4" s="87">
        <v>23260</v>
      </c>
      <c r="V4">
        <v>387.66669999999999</v>
      </c>
      <c r="W4">
        <v>13</v>
      </c>
      <c r="X4">
        <v>1</v>
      </c>
      <c r="Y4">
        <v>520</v>
      </c>
      <c r="Z4">
        <v>420</v>
      </c>
      <c r="AA4">
        <f t="shared" si="0"/>
        <v>4.8148148148148149</v>
      </c>
      <c r="AB4" s="89">
        <f t="shared" si="1"/>
        <v>80.515391538461529</v>
      </c>
      <c r="AC4">
        <v>0.94</v>
      </c>
      <c r="AE4" s="99">
        <v>77.319999999999993</v>
      </c>
    </row>
    <row r="5" spans="1:31">
      <c r="B5" s="86" t="s">
        <v>479</v>
      </c>
      <c r="C5" t="s">
        <v>29</v>
      </c>
      <c r="E5" t="s">
        <v>346</v>
      </c>
      <c r="F5" t="s">
        <v>15</v>
      </c>
      <c r="G5" s="87">
        <v>135000</v>
      </c>
      <c r="H5" s="88">
        <v>39919</v>
      </c>
      <c r="I5" s="90" t="s">
        <v>295</v>
      </c>
      <c r="J5" t="s">
        <v>492</v>
      </c>
      <c r="K5" t="s">
        <v>315</v>
      </c>
      <c r="L5" t="s">
        <v>83</v>
      </c>
      <c r="M5" t="s">
        <v>315</v>
      </c>
      <c r="N5" s="89" t="s">
        <v>493</v>
      </c>
      <c r="O5" t="s">
        <v>367</v>
      </c>
      <c r="P5" t="s">
        <v>450</v>
      </c>
      <c r="Q5" t="s">
        <v>446</v>
      </c>
      <c r="R5" t="s">
        <v>374</v>
      </c>
      <c r="S5" t="s">
        <v>449</v>
      </c>
      <c r="T5" s="88">
        <v>40063</v>
      </c>
      <c r="U5" s="87">
        <v>28300</v>
      </c>
      <c r="V5">
        <v>471.66669999999999</v>
      </c>
      <c r="W5">
        <v>11.78</v>
      </c>
      <c r="X5">
        <v>1.0148999999999999</v>
      </c>
      <c r="Y5">
        <v>900</v>
      </c>
      <c r="Z5">
        <v>300</v>
      </c>
      <c r="AA5">
        <f t="shared" si="0"/>
        <v>5.9523809523809526</v>
      </c>
      <c r="AB5">
        <f t="shared" si="1"/>
        <v>80.420681683439994</v>
      </c>
      <c r="AC5">
        <v>1.6</v>
      </c>
      <c r="AD5">
        <f>AB5*(AC5-1)/100</f>
        <v>0.48252409010064007</v>
      </c>
      <c r="AE5" s="98">
        <v>77.183700000000002</v>
      </c>
    </row>
    <row r="6" spans="1:31">
      <c r="B6" s="86" t="s">
        <v>2</v>
      </c>
      <c r="C6" t="s">
        <v>3</v>
      </c>
      <c r="E6" t="s">
        <v>7</v>
      </c>
      <c r="F6" t="s">
        <v>15</v>
      </c>
      <c r="G6" s="87">
        <v>130000</v>
      </c>
      <c r="H6" s="88">
        <v>39928</v>
      </c>
      <c r="I6" s="90" t="s">
        <v>295</v>
      </c>
      <c r="J6" t="s">
        <v>315</v>
      </c>
      <c r="K6" t="s">
        <v>87</v>
      </c>
      <c r="L6" t="s">
        <v>494</v>
      </c>
      <c r="M6" t="s">
        <v>315</v>
      </c>
      <c r="N6" t="s">
        <v>315</v>
      </c>
      <c r="O6" t="s">
        <v>383</v>
      </c>
      <c r="P6" t="s">
        <v>495</v>
      </c>
      <c r="Q6" t="s">
        <v>496</v>
      </c>
      <c r="R6" t="s">
        <v>497</v>
      </c>
      <c r="S6" t="s">
        <v>498</v>
      </c>
      <c r="T6" s="88">
        <v>40107</v>
      </c>
      <c r="U6" s="87">
        <v>25800</v>
      </c>
      <c r="V6">
        <v>425.7</v>
      </c>
      <c r="W6">
        <v>12.9</v>
      </c>
      <c r="X6">
        <v>1</v>
      </c>
      <c r="Y6">
        <v>843</v>
      </c>
      <c r="Z6">
        <v>284.2</v>
      </c>
      <c r="AA6">
        <f t="shared" si="0"/>
        <v>5.2817592592592586</v>
      </c>
      <c r="AB6">
        <f t="shared" si="1"/>
        <v>80.598145258839835</v>
      </c>
      <c r="AC6">
        <v>2</v>
      </c>
      <c r="AD6">
        <f>AB6*(AC6-1)/100</f>
        <v>0.80598145258839837</v>
      </c>
      <c r="AE6" s="98">
        <v>76.63</v>
      </c>
    </row>
    <row r="7" spans="1:31">
      <c r="B7" s="86" t="s">
        <v>480</v>
      </c>
      <c r="C7" t="s">
        <v>38</v>
      </c>
      <c r="E7" t="s">
        <v>176</v>
      </c>
      <c r="F7" t="s">
        <v>15</v>
      </c>
      <c r="G7" s="87">
        <v>200000</v>
      </c>
      <c r="H7" s="88">
        <v>39918</v>
      </c>
      <c r="I7" s="90" t="s">
        <v>295</v>
      </c>
      <c r="J7" t="s">
        <v>315</v>
      </c>
      <c r="K7" t="s">
        <v>499</v>
      </c>
      <c r="L7" t="s">
        <v>315</v>
      </c>
      <c r="M7" t="s">
        <v>315</v>
      </c>
      <c r="N7" t="s">
        <v>367</v>
      </c>
      <c r="O7" t="s">
        <v>315</v>
      </c>
      <c r="P7" t="s">
        <v>500</v>
      </c>
      <c r="Q7" t="s">
        <v>65</v>
      </c>
      <c r="R7" t="s">
        <v>344</v>
      </c>
      <c r="S7" t="s">
        <v>455</v>
      </c>
      <c r="T7" s="88">
        <v>40084</v>
      </c>
      <c r="U7" s="87">
        <v>23240</v>
      </c>
      <c r="V7">
        <v>387.33</v>
      </c>
      <c r="W7">
        <v>12</v>
      </c>
      <c r="X7">
        <v>1.0114942</v>
      </c>
      <c r="Y7">
        <v>900</v>
      </c>
      <c r="Z7">
        <v>250</v>
      </c>
      <c r="AA7">
        <f t="shared" si="0"/>
        <v>4.9603174603174605</v>
      </c>
      <c r="AB7" s="89">
        <f t="shared" si="1"/>
        <v>78.983260974777593</v>
      </c>
      <c r="AC7">
        <v>1</v>
      </c>
      <c r="AE7" s="99">
        <v>75.853250000000003</v>
      </c>
    </row>
    <row r="8" spans="1:31">
      <c r="B8" s="86" t="s">
        <v>481</v>
      </c>
      <c r="C8" t="s">
        <v>133</v>
      </c>
      <c r="E8" t="s">
        <v>176</v>
      </c>
      <c r="F8" t="s">
        <v>15</v>
      </c>
      <c r="G8" s="87">
        <v>200000</v>
      </c>
      <c r="H8" s="88">
        <v>39953</v>
      </c>
      <c r="I8" s="90" t="s">
        <v>295</v>
      </c>
      <c r="J8" t="s">
        <v>315</v>
      </c>
      <c r="K8" t="s">
        <v>501</v>
      </c>
      <c r="L8" t="s">
        <v>315</v>
      </c>
      <c r="M8" t="s">
        <v>315</v>
      </c>
      <c r="N8" t="s">
        <v>315</v>
      </c>
      <c r="O8" t="s">
        <v>502</v>
      </c>
      <c r="P8" t="s">
        <v>62</v>
      </c>
      <c r="Q8" t="s">
        <v>65</v>
      </c>
      <c r="R8" t="s">
        <v>374</v>
      </c>
      <c r="S8" t="s">
        <v>503</v>
      </c>
      <c r="T8" s="88">
        <v>40126</v>
      </c>
      <c r="U8" s="87">
        <v>26800</v>
      </c>
      <c r="V8">
        <v>446.66</v>
      </c>
      <c r="W8">
        <v>14.4</v>
      </c>
      <c r="X8">
        <v>0.9839</v>
      </c>
      <c r="Y8">
        <v>621</v>
      </c>
      <c r="Z8">
        <v>416</v>
      </c>
      <c r="AA8">
        <f t="shared" si="0"/>
        <v>5.6952380952380954</v>
      </c>
      <c r="AB8">
        <f t="shared" si="1"/>
        <v>77.164249615384605</v>
      </c>
      <c r="AC8">
        <v>1.3</v>
      </c>
      <c r="AD8">
        <f>AB8*(AC8-1)/100</f>
        <v>0.23149274884615384</v>
      </c>
      <c r="AE8" s="98">
        <v>73.89</v>
      </c>
    </row>
    <row r="9" spans="1:31">
      <c r="B9" s="86" t="s">
        <v>286</v>
      </c>
      <c r="C9" t="s">
        <v>29</v>
      </c>
      <c r="E9" t="s">
        <v>482</v>
      </c>
      <c r="F9" t="s">
        <v>15</v>
      </c>
      <c r="G9" s="87">
        <v>140000</v>
      </c>
      <c r="H9" s="88">
        <v>39911</v>
      </c>
      <c r="I9" s="90" t="s">
        <v>295</v>
      </c>
      <c r="J9" t="s">
        <v>504</v>
      </c>
      <c r="K9" t="s">
        <v>505</v>
      </c>
      <c r="L9" t="s">
        <v>315</v>
      </c>
      <c r="M9" t="s">
        <v>315</v>
      </c>
      <c r="N9" t="s">
        <v>506</v>
      </c>
      <c r="O9" t="s">
        <v>507</v>
      </c>
      <c r="P9" t="s">
        <v>315</v>
      </c>
      <c r="Q9" t="s">
        <v>65</v>
      </c>
      <c r="R9" t="s">
        <v>334</v>
      </c>
      <c r="S9" t="s">
        <v>438</v>
      </c>
      <c r="T9" s="88">
        <v>40067</v>
      </c>
      <c r="U9" s="87">
        <v>26600</v>
      </c>
      <c r="V9">
        <v>443.33300000000003</v>
      </c>
      <c r="W9">
        <v>14.4</v>
      </c>
      <c r="X9">
        <v>0.9839</v>
      </c>
      <c r="Y9">
        <v>900</v>
      </c>
      <c r="Z9">
        <v>290</v>
      </c>
      <c r="AA9">
        <f t="shared" si="0"/>
        <v>5.753968253968254</v>
      </c>
      <c r="AB9">
        <f t="shared" si="1"/>
        <v>75.807741622344835</v>
      </c>
      <c r="AC9">
        <v>2.2999999999999998</v>
      </c>
      <c r="AD9">
        <f>AB9*(AC9-1)/100</f>
        <v>0.98550064109048274</v>
      </c>
      <c r="AE9" s="98">
        <v>72.704999999999998</v>
      </c>
    </row>
    <row r="10" spans="1:31">
      <c r="B10" s="86" t="s">
        <v>483</v>
      </c>
      <c r="C10" t="s">
        <v>509</v>
      </c>
      <c r="E10" t="s">
        <v>484</v>
      </c>
      <c r="F10" t="s">
        <v>15</v>
      </c>
      <c r="G10" s="87">
        <v>130000</v>
      </c>
      <c r="H10" s="88">
        <v>39953</v>
      </c>
      <c r="I10" s="90" t="s">
        <v>295</v>
      </c>
      <c r="J10" t="s">
        <v>315</v>
      </c>
      <c r="K10" t="s">
        <v>488</v>
      </c>
      <c r="L10" t="s">
        <v>315</v>
      </c>
      <c r="M10" t="s">
        <v>315</v>
      </c>
      <c r="N10" t="s">
        <v>315</v>
      </c>
      <c r="O10" t="s">
        <v>383</v>
      </c>
      <c r="P10" t="s">
        <v>315</v>
      </c>
      <c r="Q10" t="s">
        <v>368</v>
      </c>
      <c r="R10" t="s">
        <v>508</v>
      </c>
      <c r="S10" t="s">
        <v>503</v>
      </c>
      <c r="T10" s="88">
        <v>40107</v>
      </c>
      <c r="U10" s="87">
        <v>29390</v>
      </c>
      <c r="V10">
        <v>489.83</v>
      </c>
      <c r="W10">
        <v>13.6</v>
      </c>
      <c r="X10">
        <v>0.99309999999999998</v>
      </c>
      <c r="Y10">
        <v>780.25</v>
      </c>
      <c r="Z10">
        <v>412.5</v>
      </c>
      <c r="AA10">
        <f t="shared" si="0"/>
        <v>7.095527447089947</v>
      </c>
      <c r="AB10" s="89">
        <f t="shared" si="1"/>
        <v>68.557295652419086</v>
      </c>
      <c r="AC10">
        <v>0.9</v>
      </c>
      <c r="AE10" s="99">
        <v>65.83</v>
      </c>
    </row>
    <row r="11" spans="1:31">
      <c r="B11" s="86" t="s">
        <v>528</v>
      </c>
      <c r="C11" t="s">
        <v>23</v>
      </c>
      <c r="E11" t="s">
        <v>238</v>
      </c>
      <c r="F11" t="s">
        <v>15</v>
      </c>
      <c r="G11" s="91"/>
      <c r="H11" s="88">
        <v>39952</v>
      </c>
      <c r="I11" s="90" t="s">
        <v>295</v>
      </c>
      <c r="J11" t="s">
        <v>315</v>
      </c>
      <c r="K11" t="s">
        <v>315</v>
      </c>
      <c r="L11" t="s">
        <v>315</v>
      </c>
      <c r="M11" t="s">
        <v>315</v>
      </c>
      <c r="N11" t="s">
        <v>315</v>
      </c>
      <c r="O11" t="s">
        <v>367</v>
      </c>
      <c r="P11" t="s">
        <v>315</v>
      </c>
      <c r="Q11" t="s">
        <v>315</v>
      </c>
      <c r="R11" t="s">
        <v>101</v>
      </c>
      <c r="S11" t="s">
        <v>455</v>
      </c>
      <c r="T11" s="88">
        <v>40106</v>
      </c>
      <c r="U11" s="87">
        <v>33940</v>
      </c>
      <c r="V11">
        <v>565.66600000000005</v>
      </c>
      <c r="W11">
        <v>12.8</v>
      </c>
      <c r="X11">
        <v>1.002</v>
      </c>
      <c r="Y11">
        <v>1120.5</v>
      </c>
      <c r="Z11">
        <v>352.5</v>
      </c>
      <c r="AA11">
        <f t="shared" si="0"/>
        <v>8.7075892857142865</v>
      </c>
      <c r="AB11">
        <f t="shared" si="1"/>
        <v>65.092336512689059</v>
      </c>
      <c r="AC11">
        <v>2.8</v>
      </c>
      <c r="AD11">
        <f>AB11*(AC11-1)/100</f>
        <v>1.1716620572284029</v>
      </c>
      <c r="AE11" s="98">
        <v>61.387</v>
      </c>
    </row>
    <row r="21" spans="23:23">
      <c r="W21" s="9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M4" sqref="M4"/>
    </sheetView>
  </sheetViews>
  <sheetFormatPr defaultRowHeight="15.75"/>
  <cols>
    <col min="2" max="2" width="9" style="86"/>
    <col min="7" max="7" width="9" style="87"/>
    <col min="8" max="8" width="9.375" bestFit="1" customWidth="1"/>
    <col min="20" max="20" width="10.375" bestFit="1" customWidth="1"/>
    <col min="21" max="21" width="9" style="87"/>
    <col min="22" max="22" width="9" style="102"/>
    <col min="24" max="25" width="9" style="102"/>
    <col min="31" max="31" width="9" style="96"/>
  </cols>
  <sheetData>
    <row r="1" spans="1:31" s="86" customFormat="1">
      <c r="A1" s="86" t="s">
        <v>254</v>
      </c>
      <c r="B1" s="86" t="s">
        <v>255</v>
      </c>
      <c r="C1" s="86" t="s">
        <v>1</v>
      </c>
      <c r="D1" s="86" t="s">
        <v>523</v>
      </c>
      <c r="E1" s="86" t="s">
        <v>6</v>
      </c>
      <c r="F1" s="86" t="s">
        <v>257</v>
      </c>
      <c r="G1" s="95" t="s">
        <v>524</v>
      </c>
      <c r="H1" s="86" t="s">
        <v>9</v>
      </c>
      <c r="I1" s="86" t="s">
        <v>10</v>
      </c>
      <c r="J1" s="86" t="s">
        <v>259</v>
      </c>
      <c r="K1" s="86" t="s">
        <v>49</v>
      </c>
      <c r="L1" s="86" t="s">
        <v>50</v>
      </c>
      <c r="M1" s="86" t="s">
        <v>262</v>
      </c>
      <c r="N1" s="86" t="s">
        <v>525</v>
      </c>
      <c r="O1" s="86" t="s">
        <v>526</v>
      </c>
      <c r="P1" s="86" t="s">
        <v>52</v>
      </c>
      <c r="Q1" s="86" t="s">
        <v>51</v>
      </c>
      <c r="R1" s="86" t="s">
        <v>58</v>
      </c>
      <c r="S1" s="86" t="s">
        <v>265</v>
      </c>
      <c r="T1" s="86" t="s">
        <v>266</v>
      </c>
      <c r="U1" s="95" t="s">
        <v>19</v>
      </c>
      <c r="V1" s="101" t="s">
        <v>267</v>
      </c>
      <c r="W1" s="86" t="s">
        <v>20</v>
      </c>
      <c r="X1" s="101" t="s">
        <v>46</v>
      </c>
      <c r="Y1" s="101" t="s">
        <v>119</v>
      </c>
      <c r="Z1" s="86" t="s">
        <v>120</v>
      </c>
      <c r="AA1" s="86" t="s">
        <v>21</v>
      </c>
      <c r="AB1" s="86" t="s">
        <v>271</v>
      </c>
      <c r="AC1" s="86" t="s">
        <v>17</v>
      </c>
      <c r="AD1" s="86" t="s">
        <v>527</v>
      </c>
      <c r="AE1" s="94" t="s">
        <v>272</v>
      </c>
    </row>
    <row r="2" spans="1:31">
      <c r="B2" s="86" t="s">
        <v>529</v>
      </c>
      <c r="C2" t="s">
        <v>29</v>
      </c>
      <c r="E2" t="s">
        <v>530</v>
      </c>
      <c r="F2" t="s">
        <v>15</v>
      </c>
      <c r="G2" s="87">
        <v>140000</v>
      </c>
      <c r="H2" s="88">
        <v>39595</v>
      </c>
      <c r="I2" t="s">
        <v>295</v>
      </c>
      <c r="J2" t="s">
        <v>315</v>
      </c>
      <c r="K2" t="s">
        <v>315</v>
      </c>
      <c r="L2" t="s">
        <v>315</v>
      </c>
      <c r="M2" t="s">
        <v>315</v>
      </c>
      <c r="N2" t="s">
        <v>315</v>
      </c>
      <c r="O2" t="s">
        <v>544</v>
      </c>
      <c r="P2" t="s">
        <v>545</v>
      </c>
      <c r="Q2" t="s">
        <v>368</v>
      </c>
      <c r="R2" t="s">
        <v>374</v>
      </c>
      <c r="S2" t="s">
        <v>392</v>
      </c>
      <c r="T2" s="88">
        <v>39727</v>
      </c>
      <c r="U2" s="87">
        <v>66840</v>
      </c>
      <c r="V2" s="102">
        <v>1114</v>
      </c>
      <c r="W2">
        <v>12.8</v>
      </c>
      <c r="X2" s="102">
        <v>1</v>
      </c>
      <c r="Y2" s="102">
        <v>1500</v>
      </c>
      <c r="Z2">
        <v>345</v>
      </c>
      <c r="AA2">
        <f>(Y2*Z2)/43560</f>
        <v>11.880165289256198</v>
      </c>
      <c r="AB2">
        <f>(V2*X2)/AA2</f>
        <v>93.769739130434786</v>
      </c>
      <c r="AC2">
        <v>0.1</v>
      </c>
      <c r="AD2" s="100"/>
      <c r="AE2" s="96">
        <v>94.41</v>
      </c>
    </row>
    <row r="3" spans="1:31">
      <c r="B3" s="86" t="s">
        <v>2</v>
      </c>
      <c r="C3" t="s">
        <v>3</v>
      </c>
      <c r="E3" t="s">
        <v>531</v>
      </c>
      <c r="F3" t="s">
        <v>15</v>
      </c>
      <c r="G3" s="87">
        <v>135000</v>
      </c>
      <c r="H3" s="88">
        <v>39587</v>
      </c>
      <c r="I3" t="s">
        <v>546</v>
      </c>
      <c r="J3" t="s">
        <v>315</v>
      </c>
      <c r="K3" t="s">
        <v>561</v>
      </c>
      <c r="L3" t="s">
        <v>315</v>
      </c>
      <c r="M3" t="s">
        <v>547</v>
      </c>
      <c r="N3" t="s">
        <v>464</v>
      </c>
      <c r="O3" t="s">
        <v>383</v>
      </c>
      <c r="Q3" t="s">
        <v>396</v>
      </c>
      <c r="R3" t="s">
        <v>548</v>
      </c>
      <c r="S3" t="s">
        <v>549</v>
      </c>
      <c r="T3" s="88">
        <v>39724</v>
      </c>
      <c r="U3" s="87">
        <v>23600</v>
      </c>
      <c r="V3" s="102">
        <v>393.33</v>
      </c>
      <c r="W3" s="102">
        <v>10.3</v>
      </c>
      <c r="X3" s="102">
        <v>1.03</v>
      </c>
      <c r="Y3" s="102">
        <v>1140</v>
      </c>
      <c r="Z3" s="102">
        <v>193</v>
      </c>
      <c r="AA3">
        <f t="shared" ref="AA3:AA11" si="0">(Y3*Z3)/43560</f>
        <v>5.0509641873278239</v>
      </c>
      <c r="AB3">
        <f t="shared" ref="AB3:AB11" si="1">(V3*X3)/AA3</f>
        <v>80.208428524679576</v>
      </c>
      <c r="AC3">
        <v>1</v>
      </c>
      <c r="AE3" s="96">
        <v>80.22</v>
      </c>
    </row>
    <row r="4" spans="1:31">
      <c r="B4" s="86" t="s">
        <v>532</v>
      </c>
      <c r="C4" t="s">
        <v>38</v>
      </c>
      <c r="E4" t="s">
        <v>533</v>
      </c>
      <c r="F4" t="s">
        <v>15</v>
      </c>
      <c r="G4" s="87">
        <v>140000</v>
      </c>
      <c r="H4" s="88">
        <v>39574</v>
      </c>
      <c r="I4" t="s">
        <v>295</v>
      </c>
      <c r="J4" t="s">
        <v>315</v>
      </c>
      <c r="K4" t="s">
        <v>550</v>
      </c>
      <c r="M4" t="s">
        <v>551</v>
      </c>
      <c r="N4" t="s">
        <v>315</v>
      </c>
      <c r="O4" t="s">
        <v>552</v>
      </c>
      <c r="P4" t="s">
        <v>553</v>
      </c>
      <c r="Q4" t="s">
        <v>554</v>
      </c>
      <c r="R4" t="s">
        <v>334</v>
      </c>
      <c r="S4" t="s">
        <v>555</v>
      </c>
      <c r="T4" s="88">
        <v>39704</v>
      </c>
      <c r="U4" s="87">
        <v>24020</v>
      </c>
      <c r="V4" s="102">
        <v>400.33</v>
      </c>
      <c r="W4" s="102">
        <v>14.1</v>
      </c>
      <c r="X4" s="102">
        <v>0.98740000000000006</v>
      </c>
      <c r="Y4" s="102">
        <v>650</v>
      </c>
      <c r="Z4" s="102">
        <v>360</v>
      </c>
      <c r="AA4">
        <f t="shared" si="0"/>
        <v>5.3719008264462813</v>
      </c>
      <c r="AB4">
        <f t="shared" si="1"/>
        <v>73.583979818461529</v>
      </c>
      <c r="AC4">
        <v>0.56999999999999995</v>
      </c>
      <c r="AE4" s="96">
        <v>73.584599999999995</v>
      </c>
    </row>
    <row r="5" spans="1:31">
      <c r="B5" s="86" t="s">
        <v>480</v>
      </c>
      <c r="C5" t="s">
        <v>38</v>
      </c>
      <c r="E5" t="s">
        <v>534</v>
      </c>
      <c r="F5" t="s">
        <v>15</v>
      </c>
      <c r="G5" s="87">
        <v>210000</v>
      </c>
      <c r="H5" s="88">
        <v>39578</v>
      </c>
      <c r="I5" t="s">
        <v>295</v>
      </c>
      <c r="J5" t="s">
        <v>315</v>
      </c>
      <c r="K5" t="s">
        <v>556</v>
      </c>
      <c r="L5" t="s">
        <v>315</v>
      </c>
      <c r="M5" t="s">
        <v>315</v>
      </c>
      <c r="N5" t="s">
        <v>315</v>
      </c>
      <c r="O5" t="s">
        <v>557</v>
      </c>
      <c r="P5" t="s">
        <v>62</v>
      </c>
      <c r="Q5" t="s">
        <v>65</v>
      </c>
      <c r="R5" t="s">
        <v>473</v>
      </c>
      <c r="S5" t="s">
        <v>558</v>
      </c>
      <c r="T5" s="88">
        <v>39727</v>
      </c>
      <c r="U5" s="87">
        <v>22000</v>
      </c>
      <c r="V5" s="102">
        <v>366.66</v>
      </c>
      <c r="W5" s="102">
        <v>11.3</v>
      </c>
      <c r="X5" s="102">
        <v>1.0195402</v>
      </c>
      <c r="Y5" s="102">
        <v>840</v>
      </c>
      <c r="Z5" s="102">
        <v>265</v>
      </c>
      <c r="AA5">
        <f t="shared" si="0"/>
        <v>5.110192837465565</v>
      </c>
      <c r="AB5">
        <f t="shared" si="1"/>
        <v>73.152740341086798</v>
      </c>
      <c r="AC5">
        <v>1</v>
      </c>
      <c r="AE5" s="96">
        <v>73.16</v>
      </c>
    </row>
    <row r="6" spans="1:31">
      <c r="B6" s="86" t="s">
        <v>213</v>
      </c>
      <c r="C6" t="s">
        <v>29</v>
      </c>
      <c r="E6" t="s">
        <v>535</v>
      </c>
      <c r="F6" t="s">
        <v>15</v>
      </c>
      <c r="G6" s="87">
        <v>140000</v>
      </c>
      <c r="H6" s="88">
        <v>39592</v>
      </c>
      <c r="I6" t="s">
        <v>295</v>
      </c>
      <c r="J6" t="s">
        <v>315</v>
      </c>
      <c r="K6" t="s">
        <v>315</v>
      </c>
      <c r="L6" t="s">
        <v>315</v>
      </c>
      <c r="M6" t="s">
        <v>315</v>
      </c>
      <c r="N6" t="s">
        <v>315</v>
      </c>
      <c r="O6" t="s">
        <v>544</v>
      </c>
      <c r="P6" t="s">
        <v>559</v>
      </c>
      <c r="Q6" t="s">
        <v>368</v>
      </c>
      <c r="R6" t="s">
        <v>374</v>
      </c>
      <c r="S6" t="s">
        <v>392</v>
      </c>
      <c r="T6" s="88">
        <v>39718</v>
      </c>
      <c r="U6" s="87">
        <v>29600</v>
      </c>
      <c r="V6" s="102">
        <v>493.33</v>
      </c>
      <c r="W6" s="102">
        <v>10.4</v>
      </c>
      <c r="X6" s="102">
        <v>1.03</v>
      </c>
      <c r="Y6" s="102">
        <v>1750</v>
      </c>
      <c r="Z6" s="102">
        <v>175</v>
      </c>
      <c r="AA6">
        <f t="shared" si="0"/>
        <v>7.0305325987144167</v>
      </c>
      <c r="AB6">
        <f t="shared" si="1"/>
        <v>72.274737776326532</v>
      </c>
      <c r="AC6">
        <v>0.2</v>
      </c>
      <c r="AE6" s="96">
        <v>72.28</v>
      </c>
    </row>
    <row r="7" spans="1:31">
      <c r="B7" s="86" t="s">
        <v>175</v>
      </c>
      <c r="C7" t="s">
        <v>38</v>
      </c>
      <c r="E7" t="s">
        <v>536</v>
      </c>
      <c r="F7" t="s">
        <v>15</v>
      </c>
      <c r="G7" s="87" t="s">
        <v>560</v>
      </c>
      <c r="H7" s="88">
        <v>39598</v>
      </c>
      <c r="I7" t="s">
        <v>562</v>
      </c>
      <c r="J7" t="s">
        <v>315</v>
      </c>
      <c r="K7" t="s">
        <v>382</v>
      </c>
      <c r="L7" t="s">
        <v>315</v>
      </c>
      <c r="M7" t="s">
        <v>315</v>
      </c>
      <c r="N7" t="s">
        <v>315</v>
      </c>
      <c r="O7" t="s">
        <v>502</v>
      </c>
      <c r="Q7" t="s">
        <v>65</v>
      </c>
      <c r="R7" t="s">
        <v>563</v>
      </c>
      <c r="S7" t="s">
        <v>564</v>
      </c>
      <c r="T7" s="88">
        <v>39750</v>
      </c>
      <c r="U7" s="87">
        <v>20340</v>
      </c>
      <c r="V7" s="102">
        <v>339</v>
      </c>
      <c r="W7" s="102">
        <v>10.7</v>
      </c>
      <c r="X7" s="102">
        <v>1.0264</v>
      </c>
      <c r="Y7" s="102">
        <v>1236</v>
      </c>
      <c r="Z7" s="102">
        <v>180</v>
      </c>
      <c r="AA7">
        <f t="shared" si="0"/>
        <v>5.1074380165289259</v>
      </c>
      <c r="AB7">
        <f t="shared" si="1"/>
        <v>68.126054368932031</v>
      </c>
      <c r="AC7">
        <v>1</v>
      </c>
      <c r="AE7" s="96">
        <v>68.126599999999996</v>
      </c>
    </row>
    <row r="8" spans="1:31">
      <c r="B8" s="86" t="s">
        <v>528</v>
      </c>
      <c r="C8" t="s">
        <v>23</v>
      </c>
      <c r="E8" t="s">
        <v>537</v>
      </c>
      <c r="F8" t="s">
        <v>15</v>
      </c>
      <c r="G8" s="87">
        <v>110000</v>
      </c>
      <c r="H8" s="88">
        <v>39574</v>
      </c>
      <c r="I8" t="s">
        <v>517</v>
      </c>
      <c r="J8" t="s">
        <v>315</v>
      </c>
      <c r="K8" t="s">
        <v>188</v>
      </c>
      <c r="L8" t="s">
        <v>315</v>
      </c>
      <c r="M8" t="s">
        <v>315</v>
      </c>
      <c r="N8" t="s">
        <v>315</v>
      </c>
      <c r="O8" t="s">
        <v>565</v>
      </c>
      <c r="P8" t="s">
        <v>566</v>
      </c>
      <c r="Q8" t="s">
        <v>567</v>
      </c>
      <c r="R8" t="s">
        <v>374</v>
      </c>
      <c r="S8" t="s">
        <v>503</v>
      </c>
      <c r="T8" s="88">
        <v>39731</v>
      </c>
      <c r="U8" s="87">
        <v>22740</v>
      </c>
      <c r="V8" s="102">
        <v>379</v>
      </c>
      <c r="W8" s="102">
        <v>13.5</v>
      </c>
      <c r="X8" s="102">
        <v>0.99419999999999997</v>
      </c>
      <c r="Y8" s="102">
        <v>624.5</v>
      </c>
      <c r="Z8" s="102">
        <v>393</v>
      </c>
      <c r="AA8">
        <f t="shared" si="0"/>
        <v>5.6342630853994491</v>
      </c>
      <c r="AB8">
        <f t="shared" si="1"/>
        <v>66.876855817478415</v>
      </c>
      <c r="AC8">
        <v>0.6</v>
      </c>
      <c r="AE8" s="96">
        <v>66.88</v>
      </c>
    </row>
    <row r="9" spans="1:31">
      <c r="B9" s="86" t="s">
        <v>538</v>
      </c>
      <c r="C9" t="s">
        <v>539</v>
      </c>
      <c r="E9" t="s">
        <v>540</v>
      </c>
      <c r="F9" t="s">
        <v>15</v>
      </c>
      <c r="G9" s="87">
        <v>135000</v>
      </c>
      <c r="H9" s="88">
        <v>39569</v>
      </c>
      <c r="I9" t="s">
        <v>568</v>
      </c>
      <c r="J9" t="s">
        <v>315</v>
      </c>
      <c r="K9" t="s">
        <v>569</v>
      </c>
      <c r="L9" t="s">
        <v>315</v>
      </c>
      <c r="M9" t="s">
        <v>315</v>
      </c>
      <c r="N9" t="s">
        <v>315</v>
      </c>
      <c r="O9" t="s">
        <v>570</v>
      </c>
      <c r="P9" t="s">
        <v>571</v>
      </c>
      <c r="Q9" t="s">
        <v>368</v>
      </c>
      <c r="R9" t="s">
        <v>344</v>
      </c>
      <c r="S9" t="s">
        <v>449</v>
      </c>
      <c r="T9" s="88">
        <v>39724</v>
      </c>
      <c r="U9" s="87">
        <v>32640</v>
      </c>
      <c r="V9" s="102">
        <v>544</v>
      </c>
      <c r="W9" s="102">
        <v>12</v>
      </c>
      <c r="X9" s="102">
        <v>1.01</v>
      </c>
      <c r="Y9" s="102">
        <v>673</v>
      </c>
      <c r="Z9" s="102">
        <v>535</v>
      </c>
      <c r="AA9">
        <f t="shared" si="0"/>
        <v>8.2657254361799808</v>
      </c>
      <c r="AB9">
        <f t="shared" si="1"/>
        <v>66.472084542639337</v>
      </c>
      <c r="AC9">
        <v>0.2</v>
      </c>
      <c r="AE9" s="96">
        <v>66.44</v>
      </c>
    </row>
    <row r="10" spans="1:31">
      <c r="B10" s="86" t="s">
        <v>283</v>
      </c>
      <c r="C10" t="s">
        <v>39</v>
      </c>
      <c r="E10" t="s">
        <v>541</v>
      </c>
      <c r="F10" t="s">
        <v>15</v>
      </c>
      <c r="G10" s="87">
        <v>200000</v>
      </c>
      <c r="H10" s="88">
        <v>39587</v>
      </c>
      <c r="I10" t="s">
        <v>486</v>
      </c>
      <c r="J10" t="s">
        <v>315</v>
      </c>
      <c r="K10" t="s">
        <v>572</v>
      </c>
      <c r="L10" t="s">
        <v>315</v>
      </c>
      <c r="M10" t="s">
        <v>315</v>
      </c>
      <c r="N10" t="s">
        <v>315</v>
      </c>
      <c r="O10" t="s">
        <v>342</v>
      </c>
      <c r="P10" t="s">
        <v>62</v>
      </c>
      <c r="Q10" t="s">
        <v>446</v>
      </c>
      <c r="R10" t="s">
        <v>573</v>
      </c>
      <c r="S10" t="s">
        <v>470</v>
      </c>
      <c r="T10" s="88">
        <v>39721</v>
      </c>
      <c r="U10" s="87">
        <v>22820</v>
      </c>
      <c r="V10" s="102">
        <v>380.33</v>
      </c>
      <c r="W10" s="102">
        <v>12.7</v>
      </c>
      <c r="X10" s="102">
        <v>1.0034482</v>
      </c>
      <c r="Y10" s="102">
        <v>625</v>
      </c>
      <c r="Z10" s="102">
        <v>409.5</v>
      </c>
      <c r="AA10">
        <f t="shared" si="0"/>
        <v>5.8755165289256199</v>
      </c>
      <c r="AB10">
        <f t="shared" si="1"/>
        <v>64.954536682375036</v>
      </c>
      <c r="AC10">
        <v>0.5</v>
      </c>
      <c r="AE10" s="96">
        <v>64.954536000000004</v>
      </c>
    </row>
    <row r="11" spans="1:31">
      <c r="B11" s="86" t="s">
        <v>542</v>
      </c>
      <c r="C11" t="s">
        <v>543</v>
      </c>
      <c r="E11" t="s">
        <v>541</v>
      </c>
      <c r="F11" t="s">
        <v>15</v>
      </c>
      <c r="G11" s="87">
        <v>142000</v>
      </c>
      <c r="H11" s="88">
        <v>39596</v>
      </c>
      <c r="I11" t="s">
        <v>295</v>
      </c>
      <c r="J11" t="s">
        <v>315</v>
      </c>
      <c r="K11" t="s">
        <v>574</v>
      </c>
      <c r="L11" t="s">
        <v>575</v>
      </c>
      <c r="M11" t="s">
        <v>315</v>
      </c>
      <c r="N11" t="s">
        <v>315</v>
      </c>
      <c r="O11" t="s">
        <v>342</v>
      </c>
      <c r="P11" t="s">
        <v>315</v>
      </c>
      <c r="Q11" t="s">
        <v>446</v>
      </c>
      <c r="R11" t="s">
        <v>576</v>
      </c>
      <c r="S11" t="s">
        <v>564</v>
      </c>
      <c r="T11" s="88">
        <v>39727</v>
      </c>
      <c r="U11" s="87">
        <v>18680</v>
      </c>
      <c r="V11" s="102">
        <v>311.33</v>
      </c>
      <c r="W11" s="102">
        <v>11</v>
      </c>
      <c r="X11" s="102">
        <v>1.022</v>
      </c>
      <c r="Y11" s="102">
        <v>466.7</v>
      </c>
      <c r="Z11" s="102">
        <v>466.7</v>
      </c>
      <c r="AA11">
        <f t="shared" si="0"/>
        <v>5.000204086317722</v>
      </c>
      <c r="AB11">
        <f t="shared" si="1"/>
        <v>63.633254664674162</v>
      </c>
      <c r="AC11">
        <v>0.7</v>
      </c>
      <c r="AE11" s="96">
        <v>63.51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9"/>
  <sheetViews>
    <sheetView workbookViewId="0">
      <selection activeCell="R24" sqref="R24"/>
    </sheetView>
  </sheetViews>
  <sheetFormatPr defaultRowHeight="15.75"/>
  <cols>
    <col min="2" max="2" width="9" style="103"/>
    <col min="4" max="4" width="9" style="90"/>
    <col min="7" max="7" width="9" style="87"/>
    <col min="8" max="8" width="9.375" bestFit="1" customWidth="1"/>
    <col min="9" max="10" width="9" style="90"/>
    <col min="12" max="15" width="9" style="90"/>
    <col min="20" max="20" width="10.375" bestFit="1" customWidth="1"/>
    <col min="21" max="21" width="9" style="87"/>
    <col min="31" max="31" width="9" style="96"/>
  </cols>
  <sheetData>
    <row r="1" spans="1:31" s="86" customFormat="1">
      <c r="A1" s="86" t="s">
        <v>254</v>
      </c>
      <c r="B1" s="86" t="s">
        <v>255</v>
      </c>
      <c r="C1" s="86" t="s">
        <v>1</v>
      </c>
      <c r="D1" s="92" t="s">
        <v>474</v>
      </c>
      <c r="E1" s="86" t="s">
        <v>6</v>
      </c>
      <c r="F1" s="86" t="s">
        <v>14</v>
      </c>
      <c r="G1" s="95" t="s">
        <v>8</v>
      </c>
      <c r="H1" s="86" t="s">
        <v>9</v>
      </c>
      <c r="I1" s="92" t="s">
        <v>10</v>
      </c>
      <c r="J1" s="92" t="s">
        <v>403</v>
      </c>
      <c r="K1" s="86" t="s">
        <v>577</v>
      </c>
      <c r="L1" s="92" t="s">
        <v>261</v>
      </c>
      <c r="M1" s="125" t="s">
        <v>652</v>
      </c>
      <c r="N1" s="125"/>
      <c r="O1" s="125"/>
      <c r="P1" s="86" t="s">
        <v>52</v>
      </c>
      <c r="Q1" s="86" t="s">
        <v>51</v>
      </c>
      <c r="R1" s="86" t="s">
        <v>58</v>
      </c>
      <c r="S1" s="86" t="s">
        <v>12</v>
      </c>
      <c r="T1" s="86" t="s">
        <v>266</v>
      </c>
      <c r="U1" s="95" t="s">
        <v>19</v>
      </c>
      <c r="V1" s="86" t="s">
        <v>18</v>
      </c>
      <c r="W1" s="86" t="s">
        <v>20</v>
      </c>
      <c r="X1" s="86" t="s">
        <v>46</v>
      </c>
      <c r="Y1" s="86" t="s">
        <v>119</v>
      </c>
      <c r="Z1" s="86" t="s">
        <v>120</v>
      </c>
      <c r="AA1" s="86" t="s">
        <v>21</v>
      </c>
      <c r="AB1" s="86" t="s">
        <v>271</v>
      </c>
      <c r="AC1" s="86" t="s">
        <v>17</v>
      </c>
      <c r="AD1" s="86" t="s">
        <v>527</v>
      </c>
      <c r="AE1" s="94" t="s">
        <v>578</v>
      </c>
    </row>
    <row r="2" spans="1:31">
      <c r="B2" s="103" t="s">
        <v>579</v>
      </c>
      <c r="C2" t="s">
        <v>23</v>
      </c>
      <c r="D2" s="104"/>
      <c r="E2" t="s">
        <v>587</v>
      </c>
      <c r="F2" t="s">
        <v>15</v>
      </c>
      <c r="G2" s="87" t="s">
        <v>604</v>
      </c>
      <c r="H2" s="88">
        <v>39192</v>
      </c>
      <c r="I2" s="104"/>
      <c r="J2" s="104"/>
      <c r="K2" t="s">
        <v>605</v>
      </c>
      <c r="L2" s="89"/>
      <c r="M2" s="124"/>
      <c r="N2" s="124"/>
      <c r="O2" s="124"/>
      <c r="P2" t="s">
        <v>62</v>
      </c>
      <c r="Q2" t="s">
        <v>225</v>
      </c>
      <c r="R2" t="s">
        <v>11</v>
      </c>
      <c r="S2" t="s">
        <v>387</v>
      </c>
      <c r="T2" s="88">
        <v>39343</v>
      </c>
      <c r="U2" s="87">
        <v>27380</v>
      </c>
      <c r="V2">
        <v>456.33300000000003</v>
      </c>
      <c r="W2">
        <v>11.2</v>
      </c>
      <c r="X2">
        <v>1.02068</v>
      </c>
      <c r="Y2">
        <v>1000</v>
      </c>
      <c r="Z2">
        <v>220</v>
      </c>
      <c r="AA2">
        <f>(Y2*Z2)/43560</f>
        <v>5.0505050505050502</v>
      </c>
      <c r="AB2">
        <f>(V2*X2)/AA2</f>
        <v>92.22245335512001</v>
      </c>
      <c r="AC2">
        <v>1</v>
      </c>
      <c r="AE2" s="96">
        <v>92.231700000000004</v>
      </c>
    </row>
    <row r="3" spans="1:31">
      <c r="B3" s="103" t="s">
        <v>283</v>
      </c>
      <c r="C3" t="s">
        <v>39</v>
      </c>
      <c r="D3" s="104"/>
      <c r="E3" t="s">
        <v>541</v>
      </c>
      <c r="F3" t="s">
        <v>15</v>
      </c>
      <c r="G3" s="87">
        <v>143047</v>
      </c>
      <c r="H3" s="88">
        <v>39192</v>
      </c>
      <c r="I3" s="104"/>
      <c r="J3" s="104"/>
      <c r="K3" t="s">
        <v>606</v>
      </c>
      <c r="L3" s="90" t="s">
        <v>83</v>
      </c>
      <c r="M3" s="122" t="s">
        <v>607</v>
      </c>
      <c r="N3" s="122"/>
      <c r="O3" s="122"/>
      <c r="P3" s="90" t="s">
        <v>62</v>
      </c>
      <c r="Q3" s="90" t="s">
        <v>225</v>
      </c>
      <c r="R3" s="90" t="s">
        <v>608</v>
      </c>
      <c r="S3" s="90" t="s">
        <v>470</v>
      </c>
      <c r="T3" s="88">
        <v>39342</v>
      </c>
      <c r="U3" s="87">
        <v>29800</v>
      </c>
      <c r="V3">
        <v>496.67</v>
      </c>
      <c r="W3">
        <v>12.6</v>
      </c>
      <c r="X3">
        <v>1.0045976999999999</v>
      </c>
      <c r="Y3">
        <v>554.5</v>
      </c>
      <c r="Z3">
        <v>442.5</v>
      </c>
      <c r="AA3">
        <f t="shared" ref="AA3:AA19" si="0">(Y3*Z3)/43560</f>
        <v>5.6328340220385673</v>
      </c>
      <c r="AB3">
        <f t="shared" ref="AB3:AB19" si="1">(V3*X3)/AA3</f>
        <v>88.57948551418967</v>
      </c>
      <c r="AC3">
        <v>0.5</v>
      </c>
      <c r="AE3" s="96">
        <v>88.579483999999994</v>
      </c>
    </row>
    <row r="4" spans="1:31">
      <c r="B4" s="103" t="s">
        <v>588</v>
      </c>
      <c r="C4" t="s">
        <v>3</v>
      </c>
      <c r="D4" s="104"/>
      <c r="E4" t="s">
        <v>587</v>
      </c>
      <c r="F4" t="s">
        <v>15</v>
      </c>
      <c r="G4" s="87" t="s">
        <v>609</v>
      </c>
      <c r="H4" s="88">
        <v>39203</v>
      </c>
      <c r="I4" s="104"/>
      <c r="J4" s="104"/>
      <c r="K4" t="s">
        <v>610</v>
      </c>
      <c r="L4" s="89"/>
      <c r="M4" s="124"/>
      <c r="N4" s="124"/>
      <c r="O4" s="124"/>
      <c r="P4" t="s">
        <v>315</v>
      </c>
      <c r="Q4" t="s">
        <v>51</v>
      </c>
      <c r="R4" t="s">
        <v>369</v>
      </c>
      <c r="S4" t="s">
        <v>611</v>
      </c>
      <c r="T4" s="88">
        <v>39349</v>
      </c>
      <c r="U4" s="87">
        <v>29180</v>
      </c>
      <c r="V4">
        <v>486.33</v>
      </c>
      <c r="W4">
        <v>13.8</v>
      </c>
      <c r="X4">
        <v>0.99</v>
      </c>
      <c r="Y4">
        <v>1195</v>
      </c>
      <c r="Z4">
        <v>200.4</v>
      </c>
      <c r="AA4">
        <f t="shared" si="0"/>
        <v>5.4976584022038564</v>
      </c>
      <c r="AB4">
        <f t="shared" si="1"/>
        <v>87.576685340615839</v>
      </c>
      <c r="AC4">
        <v>1</v>
      </c>
      <c r="AE4" s="96">
        <v>87.587000000000003</v>
      </c>
    </row>
    <row r="5" spans="1:31">
      <c r="B5" s="103" t="s">
        <v>281</v>
      </c>
      <c r="C5" t="s">
        <v>589</v>
      </c>
      <c r="D5" s="104"/>
      <c r="E5" t="s">
        <v>590</v>
      </c>
      <c r="F5" t="s">
        <v>15</v>
      </c>
      <c r="G5" s="87">
        <v>130000</v>
      </c>
      <c r="H5" s="88">
        <v>39192</v>
      </c>
      <c r="I5" s="104"/>
      <c r="J5" s="104"/>
      <c r="K5" t="s">
        <v>315</v>
      </c>
      <c r="L5" s="89"/>
      <c r="M5" s="124"/>
      <c r="N5" s="124"/>
      <c r="O5" s="124"/>
      <c r="P5" t="s">
        <v>612</v>
      </c>
      <c r="Q5" t="s">
        <v>315</v>
      </c>
      <c r="R5" t="s">
        <v>576</v>
      </c>
      <c r="S5" t="s">
        <v>641</v>
      </c>
      <c r="T5" s="88">
        <v>39346</v>
      </c>
      <c r="U5" s="87">
        <v>58580</v>
      </c>
      <c r="V5">
        <v>509.33</v>
      </c>
      <c r="W5">
        <v>10.9</v>
      </c>
      <c r="X5">
        <v>1.024</v>
      </c>
      <c r="Y5">
        <v>789</v>
      </c>
      <c r="Z5">
        <v>330</v>
      </c>
      <c r="AA5">
        <f t="shared" si="0"/>
        <v>5.9772727272727275</v>
      </c>
      <c r="AB5">
        <f t="shared" si="1"/>
        <v>87.256169125475267</v>
      </c>
      <c r="AC5">
        <v>2.9</v>
      </c>
      <c r="AD5">
        <f>AB5*(AC5-1)/100</f>
        <v>1.65786721338403</v>
      </c>
      <c r="AE5" s="96">
        <v>85.6023</v>
      </c>
    </row>
    <row r="6" spans="1:31" s="90" customFormat="1">
      <c r="B6" s="107" t="s">
        <v>586</v>
      </c>
      <c r="C6" s="90" t="s">
        <v>591</v>
      </c>
      <c r="D6" s="104"/>
      <c r="E6" s="90" t="s">
        <v>592</v>
      </c>
      <c r="F6" s="90" t="s">
        <v>15</v>
      </c>
      <c r="G6" s="105"/>
      <c r="H6" s="89"/>
      <c r="I6" s="104"/>
      <c r="J6" s="104"/>
      <c r="K6" s="89"/>
      <c r="L6" s="89"/>
      <c r="M6" s="124"/>
      <c r="N6" s="124"/>
      <c r="O6" s="124"/>
      <c r="P6" s="89"/>
      <c r="Q6" s="89"/>
      <c r="R6" s="89"/>
      <c r="S6" s="90" t="s">
        <v>564</v>
      </c>
      <c r="T6" s="108">
        <v>39345</v>
      </c>
      <c r="U6" s="106">
        <v>30260</v>
      </c>
      <c r="V6" s="90">
        <v>504.33</v>
      </c>
      <c r="W6" s="90">
        <v>12.5</v>
      </c>
      <c r="X6" s="90">
        <v>1.0057471259999999</v>
      </c>
      <c r="Y6" s="90">
        <v>1000</v>
      </c>
      <c r="Z6" s="90">
        <v>258.3</v>
      </c>
      <c r="AA6">
        <f t="shared" si="0"/>
        <v>5.9297520661157028</v>
      </c>
      <c r="AB6">
        <f t="shared" si="1"/>
        <v>85.53957103097585</v>
      </c>
      <c r="AC6" s="90">
        <v>0.89</v>
      </c>
      <c r="AE6" s="109">
        <v>85.5</v>
      </c>
    </row>
    <row r="7" spans="1:31">
      <c r="B7" s="103" t="s">
        <v>582</v>
      </c>
      <c r="C7" t="s">
        <v>129</v>
      </c>
      <c r="D7" s="104"/>
      <c r="E7" t="s">
        <v>536</v>
      </c>
      <c r="F7" t="s">
        <v>15</v>
      </c>
      <c r="G7" s="87">
        <v>152000</v>
      </c>
      <c r="H7" s="88">
        <v>39217</v>
      </c>
      <c r="I7" s="104"/>
      <c r="J7" s="104"/>
      <c r="K7" t="s">
        <v>429</v>
      </c>
      <c r="L7" s="89"/>
      <c r="M7" s="122" t="s">
        <v>623</v>
      </c>
      <c r="N7" s="122"/>
      <c r="O7" s="122"/>
      <c r="Q7" t="s">
        <v>613</v>
      </c>
      <c r="R7" t="s">
        <v>386</v>
      </c>
      <c r="S7" t="s">
        <v>614</v>
      </c>
      <c r="T7" s="88">
        <v>39367</v>
      </c>
      <c r="U7" s="87">
        <v>38140</v>
      </c>
      <c r="V7">
        <v>635.66999999999996</v>
      </c>
      <c r="W7">
        <v>11.4</v>
      </c>
      <c r="X7">
        <v>1.018</v>
      </c>
      <c r="Y7">
        <v>1150</v>
      </c>
      <c r="Z7">
        <v>300</v>
      </c>
      <c r="AA7">
        <f t="shared" si="0"/>
        <v>7.9201101928374653</v>
      </c>
      <c r="AB7">
        <f t="shared" si="1"/>
        <v>81.704931401739131</v>
      </c>
      <c r="AC7" t="s">
        <v>615</v>
      </c>
      <c r="AE7" s="96">
        <v>81.7</v>
      </c>
    </row>
    <row r="8" spans="1:31">
      <c r="B8" s="103" t="s">
        <v>583</v>
      </c>
      <c r="C8" t="s">
        <v>591</v>
      </c>
      <c r="D8" s="104"/>
      <c r="E8" t="s">
        <v>536</v>
      </c>
      <c r="F8" t="s">
        <v>15</v>
      </c>
      <c r="G8" s="87" t="s">
        <v>616</v>
      </c>
      <c r="H8" s="88">
        <v>39212</v>
      </c>
      <c r="I8" s="104"/>
      <c r="J8" s="104"/>
      <c r="K8" t="s">
        <v>617</v>
      </c>
      <c r="L8" s="89"/>
      <c r="M8" s="122" t="s">
        <v>618</v>
      </c>
      <c r="N8" s="122"/>
      <c r="O8" s="122"/>
      <c r="P8" t="s">
        <v>315</v>
      </c>
      <c r="Q8" t="s">
        <v>315</v>
      </c>
      <c r="R8" s="90" t="s">
        <v>619</v>
      </c>
      <c r="S8" s="90" t="s">
        <v>620</v>
      </c>
      <c r="T8" s="88">
        <v>39367</v>
      </c>
      <c r="U8" s="87">
        <v>26100</v>
      </c>
      <c r="V8">
        <v>435</v>
      </c>
      <c r="W8">
        <v>12.9</v>
      </c>
      <c r="X8">
        <v>1.0009999999999999</v>
      </c>
      <c r="Y8">
        <v>300</v>
      </c>
      <c r="Z8">
        <v>778</v>
      </c>
      <c r="AA8">
        <f t="shared" si="0"/>
        <v>5.3581267217630852</v>
      </c>
      <c r="AB8">
        <f t="shared" si="1"/>
        <v>81.266275064267347</v>
      </c>
      <c r="AC8">
        <v>1</v>
      </c>
      <c r="AE8" s="96">
        <v>81.2</v>
      </c>
    </row>
    <row r="9" spans="1:31">
      <c r="B9" s="103" t="s">
        <v>480</v>
      </c>
      <c r="C9" t="s">
        <v>38</v>
      </c>
      <c r="D9" s="104"/>
      <c r="E9" t="s">
        <v>593</v>
      </c>
      <c r="F9" t="s">
        <v>15</v>
      </c>
      <c r="G9" s="87">
        <v>250000</v>
      </c>
      <c r="H9" s="88">
        <v>39217</v>
      </c>
      <c r="I9" s="104"/>
      <c r="J9" s="104"/>
      <c r="K9" t="s">
        <v>621</v>
      </c>
      <c r="L9" s="89"/>
      <c r="M9" s="122" t="s">
        <v>661</v>
      </c>
      <c r="N9" s="122"/>
      <c r="O9" s="122"/>
      <c r="P9" t="s">
        <v>500</v>
      </c>
      <c r="Q9" t="s">
        <v>622</v>
      </c>
      <c r="R9" s="90" t="s">
        <v>473</v>
      </c>
      <c r="S9" s="90" t="s">
        <v>614</v>
      </c>
      <c r="T9" s="88">
        <v>39358</v>
      </c>
      <c r="U9" s="87">
        <v>27840</v>
      </c>
      <c r="V9">
        <v>464</v>
      </c>
      <c r="W9">
        <v>12.7</v>
      </c>
      <c r="X9">
        <v>1.0029999999999999</v>
      </c>
      <c r="Y9">
        <v>643</v>
      </c>
      <c r="Z9">
        <v>392</v>
      </c>
      <c r="AA9">
        <f t="shared" si="0"/>
        <v>5.7864095500459136</v>
      </c>
      <c r="AB9">
        <f t="shared" si="1"/>
        <v>80.428458437807464</v>
      </c>
      <c r="AC9" s="89"/>
      <c r="AE9" s="96">
        <v>80.42</v>
      </c>
    </row>
    <row r="10" spans="1:31">
      <c r="B10" s="103" t="s">
        <v>594</v>
      </c>
      <c r="C10" t="s">
        <v>595</v>
      </c>
      <c r="D10" s="104"/>
      <c r="E10" t="s">
        <v>596</v>
      </c>
      <c r="F10" t="s">
        <v>15</v>
      </c>
      <c r="G10" s="87" t="s">
        <v>624</v>
      </c>
      <c r="H10" s="88">
        <v>39216</v>
      </c>
      <c r="I10" s="104"/>
      <c r="J10" s="104"/>
      <c r="K10" t="s">
        <v>315</v>
      </c>
      <c r="L10" s="89"/>
      <c r="M10" s="124"/>
      <c r="N10" s="124"/>
      <c r="O10" s="124"/>
      <c r="P10" t="s">
        <v>62</v>
      </c>
      <c r="Q10" t="s">
        <v>65</v>
      </c>
      <c r="R10" s="89"/>
      <c r="S10" s="90" t="s">
        <v>503</v>
      </c>
      <c r="T10" s="88">
        <v>39359</v>
      </c>
      <c r="U10" s="87">
        <v>31700</v>
      </c>
      <c r="V10">
        <v>528.33000000000004</v>
      </c>
      <c r="W10">
        <v>13.1</v>
      </c>
      <c r="X10">
        <v>0.998</v>
      </c>
      <c r="Y10">
        <v>1041</v>
      </c>
      <c r="Z10">
        <v>290</v>
      </c>
      <c r="AA10">
        <f t="shared" si="0"/>
        <v>6.9304407713498621</v>
      </c>
      <c r="AB10">
        <f t="shared" si="1"/>
        <v>76.08078005366194</v>
      </c>
      <c r="AC10" s="89"/>
      <c r="AE10" s="96">
        <v>76.085599999999999</v>
      </c>
    </row>
    <row r="11" spans="1:31">
      <c r="B11" s="103" t="s">
        <v>597</v>
      </c>
      <c r="C11" t="s">
        <v>79</v>
      </c>
      <c r="D11" s="104"/>
      <c r="E11" t="s">
        <v>541</v>
      </c>
      <c r="F11" t="s">
        <v>15</v>
      </c>
      <c r="G11" s="105"/>
      <c r="H11" s="89"/>
      <c r="I11" s="104"/>
      <c r="J11" s="104"/>
      <c r="K11" s="89"/>
      <c r="L11" s="89"/>
      <c r="M11" s="124"/>
      <c r="N11" s="124"/>
      <c r="O11" s="124"/>
      <c r="P11" s="89"/>
      <c r="Q11" s="89"/>
      <c r="R11" s="89"/>
      <c r="S11" s="90" t="s">
        <v>392</v>
      </c>
      <c r="T11" s="88">
        <v>39344</v>
      </c>
      <c r="U11" s="87">
        <v>27120</v>
      </c>
      <c r="V11">
        <v>452</v>
      </c>
      <c r="W11">
        <v>12.2</v>
      </c>
      <c r="X11">
        <v>1.0092000000000001</v>
      </c>
      <c r="Y11">
        <v>883</v>
      </c>
      <c r="Z11">
        <v>300</v>
      </c>
      <c r="AA11">
        <f t="shared" si="0"/>
        <v>6.0812672176308542</v>
      </c>
      <c r="AB11">
        <f t="shared" si="1"/>
        <v>75.010418663646661</v>
      </c>
      <c r="AC11">
        <v>1.3</v>
      </c>
      <c r="AD11">
        <f>AB11*(AC11-1)/100</f>
        <v>0.22503125599094001</v>
      </c>
      <c r="AE11" s="96">
        <v>74.81</v>
      </c>
    </row>
    <row r="12" spans="1:31">
      <c r="B12" s="103" t="s">
        <v>542</v>
      </c>
      <c r="C12" t="s">
        <v>543</v>
      </c>
      <c r="D12" s="104"/>
      <c r="E12" t="s">
        <v>541</v>
      </c>
      <c r="F12" t="s">
        <v>15</v>
      </c>
      <c r="G12" s="87" t="s">
        <v>485</v>
      </c>
      <c r="H12" s="88">
        <v>39221</v>
      </c>
      <c r="I12" s="104"/>
      <c r="J12" s="104"/>
      <c r="K12" t="s">
        <v>625</v>
      </c>
      <c r="L12" s="90" t="s">
        <v>626</v>
      </c>
      <c r="M12" s="124" t="s">
        <v>667</v>
      </c>
      <c r="N12" s="124"/>
      <c r="O12" s="124"/>
      <c r="Q12" t="s">
        <v>627</v>
      </c>
      <c r="R12" s="90" t="s">
        <v>628</v>
      </c>
      <c r="S12" s="90" t="s">
        <v>503</v>
      </c>
      <c r="T12" s="88">
        <v>39364</v>
      </c>
      <c r="U12" s="87">
        <v>22000</v>
      </c>
      <c r="V12">
        <v>336.66</v>
      </c>
      <c r="W12">
        <v>13.7</v>
      </c>
      <c r="X12">
        <v>0.991954</v>
      </c>
      <c r="Y12">
        <v>467</v>
      </c>
      <c r="Z12">
        <v>467</v>
      </c>
      <c r="AA12">
        <f t="shared" si="0"/>
        <v>5.0066345270890729</v>
      </c>
      <c r="AB12">
        <f t="shared" si="1"/>
        <v>66.701739828044509</v>
      </c>
      <c r="AC12">
        <v>1</v>
      </c>
      <c r="AE12" s="96">
        <v>73.77</v>
      </c>
    </row>
    <row r="13" spans="1:31">
      <c r="B13" s="103" t="s">
        <v>585</v>
      </c>
      <c r="C13" t="s">
        <v>79</v>
      </c>
      <c r="D13" s="104"/>
      <c r="E13" t="s">
        <v>598</v>
      </c>
      <c r="F13" t="s">
        <v>15</v>
      </c>
      <c r="G13" s="87" t="s">
        <v>629</v>
      </c>
      <c r="H13" s="88">
        <v>39212</v>
      </c>
      <c r="I13" s="104"/>
      <c r="J13" s="104"/>
      <c r="K13" t="s">
        <v>630</v>
      </c>
      <c r="L13" s="89"/>
      <c r="M13" s="123"/>
      <c r="N13" s="123"/>
      <c r="O13" s="123"/>
      <c r="P13" t="s">
        <v>670</v>
      </c>
      <c r="Q13" t="s">
        <v>368</v>
      </c>
      <c r="R13" s="90" t="s">
        <v>631</v>
      </c>
      <c r="S13" s="90" t="s">
        <v>392</v>
      </c>
      <c r="T13" s="88">
        <v>39361</v>
      </c>
      <c r="U13" s="87">
        <v>23340</v>
      </c>
      <c r="V13">
        <v>389</v>
      </c>
      <c r="W13">
        <v>14.8</v>
      </c>
      <c r="X13">
        <v>0.97929999999999995</v>
      </c>
      <c r="Y13">
        <v>457</v>
      </c>
      <c r="Z13">
        <v>494</v>
      </c>
      <c r="AA13">
        <f t="shared" si="0"/>
        <v>5.1826905417814508</v>
      </c>
      <c r="AB13">
        <f t="shared" si="1"/>
        <v>73.503848421761361</v>
      </c>
      <c r="AC13">
        <v>0.78</v>
      </c>
      <c r="AE13" s="96">
        <v>73.5</v>
      </c>
    </row>
    <row r="14" spans="1:31">
      <c r="B14" s="103" t="s">
        <v>528</v>
      </c>
      <c r="C14" t="s">
        <v>23</v>
      </c>
      <c r="D14" s="104"/>
      <c r="E14" t="s">
        <v>541</v>
      </c>
      <c r="F14" t="s">
        <v>15</v>
      </c>
      <c r="G14" s="87">
        <v>120000</v>
      </c>
      <c r="H14" s="88">
        <v>39216</v>
      </c>
      <c r="I14" s="104"/>
      <c r="J14" s="104"/>
      <c r="K14" t="s">
        <v>353</v>
      </c>
      <c r="L14" s="89"/>
      <c r="M14" s="124"/>
      <c r="N14" s="124"/>
      <c r="O14" s="124"/>
      <c r="P14" s="89"/>
      <c r="Q14" t="s">
        <v>225</v>
      </c>
      <c r="R14" s="90" t="s">
        <v>628</v>
      </c>
      <c r="S14" s="90" t="s">
        <v>503</v>
      </c>
      <c r="T14" s="88">
        <v>39360</v>
      </c>
      <c r="U14" s="87">
        <v>23898</v>
      </c>
      <c r="V14">
        <v>38.299999999999997</v>
      </c>
      <c r="W14">
        <v>12.6</v>
      </c>
      <c r="X14">
        <v>1.0045999999999999</v>
      </c>
      <c r="Y14">
        <v>590.4</v>
      </c>
      <c r="Z14">
        <v>411.5</v>
      </c>
      <c r="AA14">
        <f t="shared" si="0"/>
        <v>5.5773553719008255</v>
      </c>
      <c r="AB14">
        <f t="shared" si="1"/>
        <v>6.8986423554515008</v>
      </c>
      <c r="AC14">
        <v>1</v>
      </c>
      <c r="AE14" s="96">
        <v>71.691000000000003</v>
      </c>
    </row>
    <row r="15" spans="1:31">
      <c r="B15" s="103" t="s">
        <v>584</v>
      </c>
      <c r="C15" t="s">
        <v>591</v>
      </c>
      <c r="D15" s="104"/>
      <c r="E15" t="s">
        <v>590</v>
      </c>
      <c r="F15" t="s">
        <v>15</v>
      </c>
      <c r="G15" s="87" t="s">
        <v>632</v>
      </c>
      <c r="H15" s="88">
        <v>39203</v>
      </c>
      <c r="I15" s="104"/>
      <c r="J15" s="104"/>
      <c r="K15" t="s">
        <v>633</v>
      </c>
      <c r="L15" s="89"/>
      <c r="M15" s="122" t="s">
        <v>618</v>
      </c>
      <c r="N15" s="122"/>
      <c r="O15" s="122"/>
      <c r="P15" t="s">
        <v>315</v>
      </c>
      <c r="Q15" t="s">
        <v>315</v>
      </c>
      <c r="R15" s="90" t="s">
        <v>634</v>
      </c>
      <c r="S15" s="90" t="s">
        <v>635</v>
      </c>
      <c r="T15" s="88">
        <v>39353</v>
      </c>
      <c r="U15" s="87">
        <v>21680</v>
      </c>
      <c r="V15">
        <v>361.3</v>
      </c>
      <c r="W15">
        <v>13.9</v>
      </c>
      <c r="X15">
        <v>0.89865510000000004</v>
      </c>
      <c r="Y15">
        <v>1800</v>
      </c>
      <c r="Z15">
        <v>126.5</v>
      </c>
      <c r="AA15">
        <f t="shared" si="0"/>
        <v>5.2272727272727275</v>
      </c>
      <c r="AB15">
        <f t="shared" si="1"/>
        <v>62.113477633565218</v>
      </c>
      <c r="AC15">
        <v>1.2</v>
      </c>
      <c r="AD15">
        <f>AB15*(AC15-1)/100</f>
        <v>0.1242269552671304</v>
      </c>
      <c r="AE15" s="96">
        <v>68.39</v>
      </c>
    </row>
    <row r="16" spans="1:31">
      <c r="B16" s="103" t="s">
        <v>581</v>
      </c>
      <c r="C16" t="s">
        <v>43</v>
      </c>
      <c r="D16" s="104"/>
      <c r="E16" t="s">
        <v>593</v>
      </c>
      <c r="F16" t="s">
        <v>15</v>
      </c>
      <c r="G16" s="87" t="s">
        <v>636</v>
      </c>
      <c r="H16" s="88">
        <v>39200</v>
      </c>
      <c r="I16" s="104"/>
      <c r="J16" s="104"/>
      <c r="K16" t="s">
        <v>637</v>
      </c>
      <c r="L16" s="89"/>
      <c r="M16" s="124"/>
      <c r="N16" s="124"/>
      <c r="O16" s="124"/>
      <c r="P16" t="s">
        <v>315</v>
      </c>
      <c r="Q16" t="s">
        <v>65</v>
      </c>
      <c r="R16" s="90" t="s">
        <v>638</v>
      </c>
      <c r="S16" s="90" t="s">
        <v>449</v>
      </c>
      <c r="T16" s="88">
        <v>39342</v>
      </c>
      <c r="U16" s="87">
        <v>19050</v>
      </c>
      <c r="V16">
        <v>317.5</v>
      </c>
      <c r="W16">
        <v>10.4</v>
      </c>
      <c r="X16">
        <v>1.03</v>
      </c>
      <c r="Y16">
        <v>875</v>
      </c>
      <c r="Z16">
        <v>250.4</v>
      </c>
      <c r="AA16">
        <f t="shared" si="0"/>
        <v>5.0298438934802574</v>
      </c>
      <c r="AB16">
        <f t="shared" si="1"/>
        <v>65.016928343222276</v>
      </c>
      <c r="AC16" t="s">
        <v>615</v>
      </c>
      <c r="AE16" s="96">
        <v>65.010000000000005</v>
      </c>
    </row>
    <row r="17" spans="2:31">
      <c r="B17" s="103" t="s">
        <v>580</v>
      </c>
      <c r="C17" t="s">
        <v>543</v>
      </c>
      <c r="D17" s="104"/>
      <c r="E17" t="s">
        <v>599</v>
      </c>
      <c r="F17" t="s">
        <v>600</v>
      </c>
      <c r="G17" s="87">
        <v>242250</v>
      </c>
      <c r="H17" s="88">
        <v>39224</v>
      </c>
      <c r="I17" s="104"/>
      <c r="J17" s="104"/>
      <c r="K17" t="s">
        <v>639</v>
      </c>
      <c r="L17" s="90" t="s">
        <v>640</v>
      </c>
      <c r="M17" s="122" t="s">
        <v>342</v>
      </c>
      <c r="N17" s="122"/>
      <c r="O17" s="122"/>
      <c r="P17" s="90" t="s">
        <v>62</v>
      </c>
      <c r="Q17" s="90" t="s">
        <v>65</v>
      </c>
      <c r="R17" s="90" t="s">
        <v>334</v>
      </c>
      <c r="S17" s="90" t="s">
        <v>564</v>
      </c>
      <c r="T17" s="108">
        <v>39391</v>
      </c>
      <c r="U17" s="87">
        <v>21300</v>
      </c>
      <c r="V17">
        <v>355</v>
      </c>
      <c r="W17">
        <v>14</v>
      </c>
      <c r="X17">
        <v>0.99</v>
      </c>
      <c r="Y17">
        <v>651</v>
      </c>
      <c r="Z17">
        <v>356</v>
      </c>
      <c r="AA17">
        <f t="shared" si="0"/>
        <v>5.3203856749311296</v>
      </c>
      <c r="AB17">
        <f t="shared" si="1"/>
        <v>66.057241236472834</v>
      </c>
      <c r="AC17">
        <v>2.9</v>
      </c>
      <c r="AD17">
        <f>AB17*(AC17-1)/100</f>
        <v>1.2550875834929838</v>
      </c>
      <c r="AE17" s="96">
        <v>64.81</v>
      </c>
    </row>
    <row r="18" spans="2:31">
      <c r="B18" s="103" t="s">
        <v>601</v>
      </c>
      <c r="C18" t="s">
        <v>589</v>
      </c>
      <c r="D18" s="104"/>
      <c r="E18" t="s">
        <v>602</v>
      </c>
      <c r="F18" t="s">
        <v>15</v>
      </c>
      <c r="G18" s="87">
        <v>165000</v>
      </c>
      <c r="H18" s="88">
        <v>39245</v>
      </c>
      <c r="I18" s="104"/>
      <c r="J18" s="104"/>
      <c r="K18" t="s">
        <v>353</v>
      </c>
      <c r="L18" s="90" t="s">
        <v>642</v>
      </c>
      <c r="M18" s="122" t="s">
        <v>643</v>
      </c>
      <c r="N18" s="122"/>
      <c r="O18" s="122"/>
      <c r="P18" s="90" t="s">
        <v>644</v>
      </c>
      <c r="Q18" s="90" t="s">
        <v>396</v>
      </c>
      <c r="R18" s="90" t="s">
        <v>645</v>
      </c>
      <c r="S18" s="90" t="s">
        <v>392</v>
      </c>
      <c r="T18" s="108">
        <v>39363</v>
      </c>
      <c r="U18" s="87">
        <v>24840</v>
      </c>
      <c r="V18">
        <v>414</v>
      </c>
      <c r="W18">
        <v>14</v>
      </c>
      <c r="X18">
        <v>0.98899999999999999</v>
      </c>
      <c r="Y18">
        <v>543</v>
      </c>
      <c r="Z18">
        <v>522</v>
      </c>
      <c r="AA18">
        <f t="shared" si="0"/>
        <v>6.50702479338843</v>
      </c>
      <c r="AB18">
        <f t="shared" si="1"/>
        <v>62.923688321585054</v>
      </c>
      <c r="AC18">
        <v>1</v>
      </c>
      <c r="AE18" s="96">
        <v>62.93</v>
      </c>
    </row>
    <row r="19" spans="2:31">
      <c r="B19" s="103" t="s">
        <v>78</v>
      </c>
      <c r="C19" t="s">
        <v>79</v>
      </c>
      <c r="D19" s="104"/>
      <c r="E19" t="s">
        <v>603</v>
      </c>
      <c r="F19" t="s">
        <v>15</v>
      </c>
      <c r="G19" s="87" t="s">
        <v>636</v>
      </c>
      <c r="H19" s="88">
        <v>39200</v>
      </c>
      <c r="I19" s="104"/>
      <c r="J19" s="104"/>
      <c r="K19" t="s">
        <v>646</v>
      </c>
      <c r="L19" s="89"/>
      <c r="M19" s="122" t="s">
        <v>383</v>
      </c>
      <c r="N19" s="122"/>
      <c r="O19" s="122"/>
      <c r="P19" s="90" t="s">
        <v>62</v>
      </c>
      <c r="Q19" s="90" t="s">
        <v>368</v>
      </c>
      <c r="R19" s="90" t="s">
        <v>631</v>
      </c>
      <c r="S19" s="90" t="s">
        <v>455</v>
      </c>
      <c r="T19" s="90" t="s">
        <v>647</v>
      </c>
      <c r="U19" s="87">
        <v>20040</v>
      </c>
      <c r="V19">
        <v>334</v>
      </c>
      <c r="W19">
        <v>10.7</v>
      </c>
      <c r="X19">
        <v>1.02644</v>
      </c>
      <c r="Y19">
        <v>800</v>
      </c>
      <c r="Z19">
        <v>300</v>
      </c>
      <c r="AA19">
        <f t="shared" si="0"/>
        <v>5.5096418732782366</v>
      </c>
      <c r="AB19">
        <f t="shared" si="1"/>
        <v>62.223819240000005</v>
      </c>
      <c r="AC19">
        <v>1.2</v>
      </c>
      <c r="AD19">
        <f>AB19*(AC19-1)/100</f>
        <v>0.12444763847999997</v>
      </c>
      <c r="AE19" s="96">
        <v>62.1</v>
      </c>
    </row>
  </sheetData>
  <mergeCells count="19">
    <mergeCell ref="M10:O10"/>
    <mergeCell ref="M11:O11"/>
    <mergeCell ref="M12:O12"/>
    <mergeCell ref="M1:O1"/>
    <mergeCell ref="M2:O2"/>
    <mergeCell ref="M3:O3"/>
    <mergeCell ref="M4:O4"/>
    <mergeCell ref="M5:O5"/>
    <mergeCell ref="M6:O6"/>
    <mergeCell ref="M7:O7"/>
    <mergeCell ref="M8:O8"/>
    <mergeCell ref="M9:O9"/>
    <mergeCell ref="M19:O19"/>
    <mergeCell ref="M13:O13"/>
    <mergeCell ref="M14:O14"/>
    <mergeCell ref="M15:O15"/>
    <mergeCell ref="M16:O16"/>
    <mergeCell ref="M17:O17"/>
    <mergeCell ref="M18:O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8"/>
  <sheetViews>
    <sheetView workbookViewId="0">
      <selection activeCell="M14" sqref="M14"/>
    </sheetView>
  </sheetViews>
  <sheetFormatPr defaultRowHeight="15.75"/>
  <cols>
    <col min="6" max="6" width="9.5" customWidth="1"/>
    <col min="7" max="7" width="9" style="87"/>
    <col min="8" max="8" width="10" bestFit="1" customWidth="1"/>
    <col min="20" max="20" width="11.125" bestFit="1" customWidth="1"/>
    <col min="21" max="21" width="9" style="87"/>
    <col min="31" max="31" width="9" style="98"/>
  </cols>
  <sheetData>
    <row r="1" spans="1:32" s="110" customFormat="1">
      <c r="A1" s="110" t="s">
        <v>47</v>
      </c>
      <c r="B1" s="110" t="s">
        <v>0</v>
      </c>
      <c r="C1" s="110" t="s">
        <v>1</v>
      </c>
      <c r="D1" s="110" t="s">
        <v>474</v>
      </c>
      <c r="E1" s="110" t="s">
        <v>6</v>
      </c>
      <c r="F1" s="110" t="s">
        <v>14</v>
      </c>
      <c r="G1" s="115" t="s">
        <v>8</v>
      </c>
      <c r="H1" s="110" t="s">
        <v>9</v>
      </c>
      <c r="I1" s="110" t="s">
        <v>258</v>
      </c>
      <c r="J1" s="110" t="s">
        <v>403</v>
      </c>
      <c r="K1" s="110" t="s">
        <v>49</v>
      </c>
      <c r="L1" s="110" t="s">
        <v>50</v>
      </c>
      <c r="M1" s="127" t="s">
        <v>652</v>
      </c>
      <c r="N1" s="127"/>
      <c r="O1" s="127"/>
      <c r="P1" s="110" t="s">
        <v>52</v>
      </c>
      <c r="Q1" s="110" t="s">
        <v>51</v>
      </c>
      <c r="R1" s="110" t="s">
        <v>58</v>
      </c>
      <c r="S1" s="110" t="s">
        <v>12</v>
      </c>
      <c r="T1" s="110" t="s">
        <v>266</v>
      </c>
      <c r="U1" s="115" t="s">
        <v>19</v>
      </c>
      <c r="V1" s="110" t="s">
        <v>18</v>
      </c>
      <c r="W1" s="110" t="s">
        <v>20</v>
      </c>
      <c r="X1" s="110" t="s">
        <v>46</v>
      </c>
      <c r="Y1" s="110" t="s">
        <v>119</v>
      </c>
      <c r="Z1" s="110" t="s">
        <v>120</v>
      </c>
      <c r="AA1" s="110" t="s">
        <v>21</v>
      </c>
      <c r="AB1" s="110" t="s">
        <v>271</v>
      </c>
      <c r="AC1" s="110" t="s">
        <v>17</v>
      </c>
      <c r="AD1" s="110" t="s">
        <v>22</v>
      </c>
      <c r="AE1" s="120" t="s">
        <v>272</v>
      </c>
    </row>
    <row r="2" spans="1:32">
      <c r="A2" s="111">
        <v>1</v>
      </c>
      <c r="B2" s="111" t="s">
        <v>283</v>
      </c>
      <c r="C2" s="111" t="s">
        <v>648</v>
      </c>
      <c r="D2" s="112"/>
      <c r="E2" s="111" t="s">
        <v>649</v>
      </c>
      <c r="F2" s="111" t="s">
        <v>15</v>
      </c>
      <c r="G2" s="116">
        <v>175000</v>
      </c>
      <c r="H2" s="117">
        <v>38822</v>
      </c>
      <c r="I2" s="112"/>
      <c r="J2" s="112"/>
      <c r="K2" s="111" t="s">
        <v>162</v>
      </c>
      <c r="L2" s="112" t="s">
        <v>83</v>
      </c>
      <c r="M2" s="126" t="s">
        <v>607</v>
      </c>
      <c r="N2" s="126"/>
      <c r="O2" s="126"/>
      <c r="P2" s="114" t="s">
        <v>62</v>
      </c>
      <c r="Q2" s="114" t="s">
        <v>225</v>
      </c>
      <c r="R2" s="111" t="s">
        <v>608</v>
      </c>
      <c r="S2" s="111" t="s">
        <v>449</v>
      </c>
      <c r="T2" s="117">
        <v>38975</v>
      </c>
      <c r="U2" s="116">
        <v>26800</v>
      </c>
      <c r="V2" s="111">
        <v>446.67</v>
      </c>
      <c r="W2" s="111">
        <v>12.4</v>
      </c>
      <c r="X2" s="111">
        <v>1.0068965000000001</v>
      </c>
      <c r="Y2" s="111">
        <v>568.88</v>
      </c>
      <c r="Z2" s="111">
        <v>402</v>
      </c>
      <c r="AA2" s="111">
        <f>(Y2*Z2)/43560</f>
        <v>5.2499944903581266</v>
      </c>
      <c r="AB2" s="111">
        <f>(V2*X2)/AA2</f>
        <v>85.66684412354887</v>
      </c>
      <c r="AC2" s="111">
        <v>1.1000000000000001</v>
      </c>
      <c r="AD2" s="111">
        <f>AB2*(AC2-1)/100</f>
        <v>8.5666844123548941E-2</v>
      </c>
      <c r="AE2" s="119">
        <v>85.59742</v>
      </c>
      <c r="AF2" s="111"/>
    </row>
    <row r="3" spans="1:32">
      <c r="A3" s="111">
        <v>2</v>
      </c>
      <c r="B3" s="111" t="s">
        <v>2</v>
      </c>
      <c r="C3" s="111" t="s">
        <v>3</v>
      </c>
      <c r="D3" s="112"/>
      <c r="E3" s="111" t="s">
        <v>587</v>
      </c>
      <c r="F3" s="111" t="s">
        <v>15</v>
      </c>
      <c r="G3" s="116" t="s">
        <v>609</v>
      </c>
      <c r="H3" s="117">
        <v>38811</v>
      </c>
      <c r="I3" s="112"/>
      <c r="J3" s="112"/>
      <c r="K3" s="111" t="s">
        <v>107</v>
      </c>
      <c r="L3" s="112"/>
      <c r="M3" s="128"/>
      <c r="N3" s="128"/>
      <c r="O3" s="128"/>
      <c r="P3" s="114" t="s">
        <v>315</v>
      </c>
      <c r="Q3" s="114" t="s">
        <v>653</v>
      </c>
      <c r="R3" s="111" t="s">
        <v>654</v>
      </c>
      <c r="S3" s="111" t="s">
        <v>655</v>
      </c>
      <c r="T3" s="117">
        <v>38971</v>
      </c>
      <c r="U3" s="116">
        <v>26200</v>
      </c>
      <c r="V3" s="111">
        <v>436.67</v>
      </c>
      <c r="W3" s="111">
        <v>11</v>
      </c>
      <c r="X3" s="111">
        <v>1.0229999999999999</v>
      </c>
      <c r="Y3" s="111">
        <v>1017</v>
      </c>
      <c r="Z3" s="111">
        <v>225</v>
      </c>
      <c r="AA3" s="111">
        <f t="shared" ref="AA3:AA8" si="0">(Y3*Z3)/43560</f>
        <v>5.2530991735537187</v>
      </c>
      <c r="AB3" s="111">
        <f t="shared" ref="AB3:AB8" si="1">(V3*X3)/AA3</f>
        <v>85.038069002949854</v>
      </c>
      <c r="AC3" s="111">
        <v>1</v>
      </c>
      <c r="AD3" s="111"/>
      <c r="AE3" s="119">
        <v>85.1</v>
      </c>
      <c r="AF3" s="111"/>
    </row>
    <row r="4" spans="1:32">
      <c r="A4" s="111">
        <v>3</v>
      </c>
      <c r="B4" s="111" t="s">
        <v>37</v>
      </c>
      <c r="C4" s="111" t="s">
        <v>38</v>
      </c>
      <c r="D4" s="112"/>
      <c r="E4" s="111" t="s">
        <v>587</v>
      </c>
      <c r="F4" s="111" t="s">
        <v>15</v>
      </c>
      <c r="G4" s="116">
        <v>180000</v>
      </c>
      <c r="H4" s="117">
        <v>38852</v>
      </c>
      <c r="I4" s="112"/>
      <c r="J4" s="112"/>
      <c r="K4" s="111" t="s">
        <v>656</v>
      </c>
      <c r="L4" s="112"/>
      <c r="M4" s="128"/>
      <c r="N4" s="128"/>
      <c r="O4" s="128"/>
      <c r="P4" s="114" t="s">
        <v>315</v>
      </c>
      <c r="Q4" s="114" t="s">
        <v>368</v>
      </c>
      <c r="R4" s="111" t="s">
        <v>459</v>
      </c>
      <c r="S4" s="111" t="s">
        <v>350</v>
      </c>
      <c r="T4" s="117">
        <v>39013</v>
      </c>
      <c r="U4" s="116">
        <v>34380</v>
      </c>
      <c r="V4" s="111">
        <v>573</v>
      </c>
      <c r="W4" s="111">
        <v>13.4</v>
      </c>
      <c r="X4" s="111">
        <v>0.99539999999999995</v>
      </c>
      <c r="Y4" s="111">
        <v>1263</v>
      </c>
      <c r="Z4" s="111">
        <v>240</v>
      </c>
      <c r="AA4" s="111">
        <f t="shared" si="0"/>
        <v>6.9586776859504136</v>
      </c>
      <c r="AB4" s="111">
        <f t="shared" si="1"/>
        <v>81.964451543942985</v>
      </c>
      <c r="AC4" s="111">
        <v>1</v>
      </c>
      <c r="AD4" s="111"/>
      <c r="AE4" s="119">
        <v>81.964200000000005</v>
      </c>
      <c r="AF4" s="111"/>
    </row>
    <row r="5" spans="1:32">
      <c r="A5" s="111">
        <v>4</v>
      </c>
      <c r="B5" s="111" t="s">
        <v>274</v>
      </c>
      <c r="C5" s="111" t="s">
        <v>23</v>
      </c>
      <c r="D5" s="112"/>
      <c r="E5" s="111" t="s">
        <v>587</v>
      </c>
      <c r="F5" s="111" t="s">
        <v>15</v>
      </c>
      <c r="G5" s="116" t="s">
        <v>657</v>
      </c>
      <c r="H5" s="117">
        <v>38817</v>
      </c>
      <c r="I5" s="112"/>
      <c r="J5" s="112"/>
      <c r="K5" s="111" t="s">
        <v>658</v>
      </c>
      <c r="L5" s="112"/>
      <c r="M5" s="126" t="s">
        <v>659</v>
      </c>
      <c r="N5" s="126"/>
      <c r="O5" s="126"/>
      <c r="P5" s="114" t="s">
        <v>315</v>
      </c>
      <c r="Q5" s="114" t="s">
        <v>315</v>
      </c>
      <c r="R5" s="111" t="s">
        <v>11</v>
      </c>
      <c r="S5" s="111" t="s">
        <v>660</v>
      </c>
      <c r="T5" s="117">
        <v>38969</v>
      </c>
      <c r="U5" s="116">
        <v>25580</v>
      </c>
      <c r="V5" s="111">
        <v>426.33</v>
      </c>
      <c r="W5" s="111">
        <v>10.7</v>
      </c>
      <c r="X5" s="111">
        <v>1.03</v>
      </c>
      <c r="Y5" s="111">
        <v>1080</v>
      </c>
      <c r="Z5" s="111">
        <v>221.67</v>
      </c>
      <c r="AA5" s="111">
        <f t="shared" si="0"/>
        <v>5.4959504132231398</v>
      </c>
      <c r="AB5" s="111">
        <f t="shared" si="1"/>
        <v>79.898810393828668</v>
      </c>
      <c r="AC5" s="111">
        <v>1</v>
      </c>
      <c r="AD5" s="111"/>
      <c r="AE5" s="119">
        <v>79.84</v>
      </c>
      <c r="AF5" s="111"/>
    </row>
    <row r="6" spans="1:32">
      <c r="A6" s="111">
        <v>5</v>
      </c>
      <c r="B6" s="111" t="s">
        <v>650</v>
      </c>
      <c r="C6" s="111" t="s">
        <v>23</v>
      </c>
      <c r="D6" s="112"/>
      <c r="E6" s="111" t="s">
        <v>651</v>
      </c>
      <c r="F6" s="111" t="s">
        <v>15</v>
      </c>
      <c r="G6" s="116">
        <v>130000</v>
      </c>
      <c r="H6" s="117">
        <v>38822</v>
      </c>
      <c r="I6" s="112"/>
      <c r="J6" s="112"/>
      <c r="K6" s="111" t="s">
        <v>315</v>
      </c>
      <c r="L6" s="112"/>
      <c r="M6" s="126" t="s">
        <v>712</v>
      </c>
      <c r="N6" s="126"/>
      <c r="O6" s="126"/>
      <c r="P6" s="114" t="s">
        <v>315</v>
      </c>
      <c r="Q6" s="114" t="s">
        <v>315</v>
      </c>
      <c r="R6" s="113"/>
      <c r="S6" s="111" t="s">
        <v>438</v>
      </c>
      <c r="T6" s="117">
        <v>38975</v>
      </c>
      <c r="U6" s="116">
        <v>34600</v>
      </c>
      <c r="V6" s="111">
        <v>576.66999999999996</v>
      </c>
      <c r="W6" s="111">
        <v>11.8</v>
      </c>
      <c r="X6" s="111">
        <v>1.01</v>
      </c>
      <c r="Y6" s="111">
        <v>1229</v>
      </c>
      <c r="Z6" s="111">
        <v>270</v>
      </c>
      <c r="AA6" s="111">
        <f t="shared" si="0"/>
        <v>7.6177685950413228</v>
      </c>
      <c r="AB6" s="111">
        <f t="shared" si="1"/>
        <v>76.457651966368317</v>
      </c>
      <c r="AC6" s="111">
        <v>1.3</v>
      </c>
      <c r="AD6" s="111">
        <f>AB6*(AC6-1)/100</f>
        <v>0.22937295589910497</v>
      </c>
      <c r="AE6" s="119">
        <v>76.12</v>
      </c>
      <c r="AF6" s="111"/>
    </row>
    <row r="7" spans="1:32">
      <c r="A7" s="111">
        <v>6</v>
      </c>
      <c r="B7" s="111" t="s">
        <v>175</v>
      </c>
      <c r="C7" s="111" t="s">
        <v>38</v>
      </c>
      <c r="D7" s="112"/>
      <c r="E7" s="111" t="s">
        <v>587</v>
      </c>
      <c r="F7" s="111" t="s">
        <v>15</v>
      </c>
      <c r="G7" s="116" t="s">
        <v>662</v>
      </c>
      <c r="H7" s="117">
        <v>38855</v>
      </c>
      <c r="I7" s="112"/>
      <c r="J7" s="112"/>
      <c r="K7" s="111" t="s">
        <v>663</v>
      </c>
      <c r="L7" s="112"/>
      <c r="M7" s="126" t="s">
        <v>664</v>
      </c>
      <c r="N7" s="126"/>
      <c r="O7" s="126"/>
      <c r="P7" s="114" t="s">
        <v>315</v>
      </c>
      <c r="Q7" s="114" t="s">
        <v>315</v>
      </c>
      <c r="R7" s="111" t="s">
        <v>631</v>
      </c>
      <c r="S7" s="111" t="s">
        <v>564</v>
      </c>
      <c r="T7" s="117">
        <v>39000</v>
      </c>
      <c r="U7" s="116">
        <v>22480</v>
      </c>
      <c r="V7" s="111">
        <v>374.66699999999997</v>
      </c>
      <c r="W7" s="111">
        <v>12.4</v>
      </c>
      <c r="X7" s="111">
        <v>1.0068999999999999</v>
      </c>
      <c r="Y7" s="111">
        <v>833</v>
      </c>
      <c r="Z7" s="111">
        <v>265</v>
      </c>
      <c r="AA7" s="111">
        <f t="shared" si="0"/>
        <v>5.0676078971533514</v>
      </c>
      <c r="AB7" s="111">
        <f t="shared" si="1"/>
        <v>74.443842135441344</v>
      </c>
      <c r="AC7" s="111">
        <v>1</v>
      </c>
      <c r="AD7" s="111"/>
      <c r="AE7" s="119">
        <v>74.443899999999999</v>
      </c>
      <c r="AF7" s="111"/>
    </row>
    <row r="8" spans="1:32">
      <c r="A8" s="111">
        <v>7</v>
      </c>
      <c r="B8" s="111" t="s">
        <v>582</v>
      </c>
      <c r="C8" s="111" t="s">
        <v>129</v>
      </c>
      <c r="D8" s="112"/>
      <c r="E8" s="111" t="s">
        <v>346</v>
      </c>
      <c r="F8" s="111" t="s">
        <v>15</v>
      </c>
      <c r="G8" s="116">
        <v>160000</v>
      </c>
      <c r="H8" s="117">
        <v>38852</v>
      </c>
      <c r="I8" s="112"/>
      <c r="J8" s="112"/>
      <c r="K8" s="111" t="s">
        <v>665</v>
      </c>
      <c r="L8" s="112"/>
      <c r="M8" s="126" t="s">
        <v>666</v>
      </c>
      <c r="N8" s="126"/>
      <c r="O8" s="126"/>
      <c r="P8" s="114" t="s">
        <v>57</v>
      </c>
      <c r="Q8" s="114" t="s">
        <v>396</v>
      </c>
      <c r="R8" s="111" t="s">
        <v>634</v>
      </c>
      <c r="S8" s="111" t="s">
        <v>672</v>
      </c>
      <c r="T8" s="117">
        <v>38994</v>
      </c>
      <c r="U8" s="116">
        <v>26540</v>
      </c>
      <c r="V8" s="111">
        <v>442.33</v>
      </c>
      <c r="W8" s="111">
        <v>10.6</v>
      </c>
      <c r="X8" s="111">
        <v>1.0275862099999999</v>
      </c>
      <c r="Y8" s="111">
        <v>338</v>
      </c>
      <c r="Z8" s="111">
        <v>798</v>
      </c>
      <c r="AA8" s="111">
        <f t="shared" si="0"/>
        <v>6.192011019283747</v>
      </c>
      <c r="AB8" s="111">
        <f t="shared" si="1"/>
        <v>73.406233750836805</v>
      </c>
      <c r="AC8" s="111">
        <v>0.04</v>
      </c>
      <c r="AD8" s="111"/>
      <c r="AE8" s="119">
        <v>73.406229999999994</v>
      </c>
      <c r="AF8" s="111"/>
    </row>
  </sheetData>
  <mergeCells count="8">
    <mergeCell ref="M6:O6"/>
    <mergeCell ref="M7:O7"/>
    <mergeCell ref="M8:O8"/>
    <mergeCell ref="M1:O1"/>
    <mergeCell ref="M2:O2"/>
    <mergeCell ref="M3:O3"/>
    <mergeCell ref="M4:O4"/>
    <mergeCell ref="M5:O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F17" sqref="F17"/>
    </sheetView>
  </sheetViews>
  <sheetFormatPr defaultRowHeight="15.75"/>
  <cols>
    <col min="7" max="7" width="9" style="87"/>
    <col min="8" max="8" width="9.375" bestFit="1" customWidth="1"/>
    <col min="20" max="20" width="10.375" bestFit="1" customWidth="1"/>
    <col min="21" max="21" width="9" style="87"/>
    <col min="31" max="31" width="9" style="96"/>
  </cols>
  <sheetData>
    <row r="1" spans="1:31" s="86" customFormat="1">
      <c r="A1" s="86" t="s">
        <v>254</v>
      </c>
      <c r="B1" s="86" t="s">
        <v>0</v>
      </c>
      <c r="C1" s="86" t="s">
        <v>1</v>
      </c>
      <c r="D1" s="86" t="s">
        <v>4</v>
      </c>
      <c r="E1" s="86" t="s">
        <v>6</v>
      </c>
      <c r="F1" s="86" t="s">
        <v>14</v>
      </c>
      <c r="G1" s="95" t="s">
        <v>8</v>
      </c>
      <c r="H1" s="86" t="s">
        <v>673</v>
      </c>
      <c r="I1" s="86" t="s">
        <v>10</v>
      </c>
      <c r="J1" s="86" t="s">
        <v>403</v>
      </c>
      <c r="K1" s="86" t="s">
        <v>49</v>
      </c>
      <c r="L1" s="86" t="s">
        <v>50</v>
      </c>
      <c r="M1" s="130" t="s">
        <v>674</v>
      </c>
      <c r="N1" s="130"/>
      <c r="O1" s="130"/>
      <c r="P1" s="86" t="s">
        <v>52</v>
      </c>
      <c r="Q1" s="86" t="s">
        <v>675</v>
      </c>
      <c r="R1" s="86" t="s">
        <v>58</v>
      </c>
      <c r="S1" s="86" t="s">
        <v>12</v>
      </c>
      <c r="T1" s="86" t="s">
        <v>266</v>
      </c>
      <c r="U1" s="95" t="s">
        <v>19</v>
      </c>
      <c r="V1" s="86" t="s">
        <v>18</v>
      </c>
      <c r="W1" s="86" t="s">
        <v>676</v>
      </c>
      <c r="X1" s="86" t="s">
        <v>46</v>
      </c>
      <c r="Y1" s="86" t="s">
        <v>119</v>
      </c>
      <c r="Z1" s="86" t="s">
        <v>120</v>
      </c>
      <c r="AA1" s="86" t="s">
        <v>21</v>
      </c>
      <c r="AB1" s="86" t="s">
        <v>271</v>
      </c>
      <c r="AC1" s="86" t="s">
        <v>17</v>
      </c>
      <c r="AD1" s="86" t="s">
        <v>22</v>
      </c>
      <c r="AE1" s="94" t="s">
        <v>272</v>
      </c>
    </row>
    <row r="2" spans="1:31">
      <c r="A2">
        <v>1</v>
      </c>
      <c r="B2" t="s">
        <v>677</v>
      </c>
      <c r="C2" t="s">
        <v>27</v>
      </c>
      <c r="D2" s="104"/>
      <c r="E2" t="s">
        <v>678</v>
      </c>
      <c r="F2" t="s">
        <v>15</v>
      </c>
      <c r="G2" s="87" t="s">
        <v>694</v>
      </c>
      <c r="H2" s="88">
        <v>38457</v>
      </c>
      <c r="I2" s="104"/>
      <c r="J2" s="104"/>
      <c r="K2" t="s">
        <v>695</v>
      </c>
      <c r="L2" s="104" t="s">
        <v>83</v>
      </c>
      <c r="M2" s="129" t="s">
        <v>696</v>
      </c>
      <c r="N2" s="129"/>
      <c r="O2" s="129"/>
      <c r="P2" t="s">
        <v>697</v>
      </c>
      <c r="Q2" t="s">
        <v>364</v>
      </c>
      <c r="R2" t="s">
        <v>619</v>
      </c>
      <c r="S2" t="s">
        <v>698</v>
      </c>
      <c r="T2" s="88">
        <v>38590</v>
      </c>
      <c r="U2" s="87">
        <v>25940</v>
      </c>
      <c r="V2">
        <v>449</v>
      </c>
      <c r="W2">
        <v>11.5</v>
      </c>
      <c r="X2">
        <v>1.0169999999999999</v>
      </c>
      <c r="Y2">
        <v>2587</v>
      </c>
      <c r="Z2">
        <v>87.5</v>
      </c>
      <c r="AA2">
        <f>(Y2*Z2)/43560</f>
        <v>5.1965679522497705</v>
      </c>
      <c r="AB2">
        <f>(V2*X2)/AA2</f>
        <v>87.872034811419738</v>
      </c>
      <c r="AC2">
        <v>1</v>
      </c>
      <c r="AE2" s="96">
        <v>87.9</v>
      </c>
    </row>
    <row r="3" spans="1:31">
      <c r="A3">
        <v>2</v>
      </c>
      <c r="B3" t="s">
        <v>680</v>
      </c>
      <c r="C3" t="s">
        <v>27</v>
      </c>
      <c r="D3" s="104"/>
      <c r="E3" t="s">
        <v>681</v>
      </c>
      <c r="F3" t="s">
        <v>15</v>
      </c>
      <c r="G3" s="87" t="s">
        <v>636</v>
      </c>
      <c r="H3" s="88">
        <v>38469</v>
      </c>
      <c r="I3" s="104"/>
      <c r="J3" s="104"/>
      <c r="K3" t="s">
        <v>315</v>
      </c>
      <c r="L3" s="104"/>
      <c r="M3" s="129" t="s">
        <v>342</v>
      </c>
      <c r="N3" s="129"/>
      <c r="O3" s="129"/>
      <c r="P3" t="s">
        <v>315</v>
      </c>
      <c r="Q3" t="s">
        <v>315</v>
      </c>
      <c r="R3" t="s">
        <v>315</v>
      </c>
      <c r="S3" s="89"/>
      <c r="T3" s="88">
        <v>38609</v>
      </c>
      <c r="U3" s="87">
        <v>27240</v>
      </c>
      <c r="V3">
        <v>454</v>
      </c>
      <c r="W3">
        <v>10.199999999999999</v>
      </c>
      <c r="X3">
        <v>1.032</v>
      </c>
      <c r="Y3">
        <v>813</v>
      </c>
      <c r="Z3">
        <v>284</v>
      </c>
      <c r="AA3">
        <f t="shared" ref="AA3:AA11" si="0">(Y3*Z3)/43560</f>
        <v>5.3005509641873276</v>
      </c>
      <c r="AB3">
        <f t="shared" ref="AB3:AB11" si="1">(V3*X3)/AA3</f>
        <v>88.392320565459187</v>
      </c>
      <c r="AC3">
        <v>1.8</v>
      </c>
      <c r="AD3">
        <f>AB3*(AC3-1)/100</f>
        <v>0.70713856452367352</v>
      </c>
      <c r="AE3" s="96">
        <v>87.7</v>
      </c>
    </row>
    <row r="4" spans="1:31">
      <c r="A4">
        <v>3</v>
      </c>
      <c r="B4" t="s">
        <v>283</v>
      </c>
      <c r="C4" t="s">
        <v>39</v>
      </c>
      <c r="D4" s="104"/>
      <c r="E4" t="s">
        <v>682</v>
      </c>
      <c r="F4" t="s">
        <v>15</v>
      </c>
      <c r="G4" s="87">
        <v>165000</v>
      </c>
      <c r="H4" s="88">
        <v>38460</v>
      </c>
      <c r="I4" s="104"/>
      <c r="J4" s="104"/>
      <c r="K4" t="s">
        <v>699</v>
      </c>
      <c r="L4" s="104"/>
      <c r="M4" s="129" t="s">
        <v>367</v>
      </c>
      <c r="N4" s="129"/>
      <c r="O4" s="129"/>
      <c r="P4" t="s">
        <v>62</v>
      </c>
      <c r="Q4" t="s">
        <v>315</v>
      </c>
      <c r="R4" t="s">
        <v>700</v>
      </c>
      <c r="S4" t="s">
        <v>449</v>
      </c>
      <c r="T4" s="88">
        <v>38608</v>
      </c>
      <c r="U4" s="87">
        <v>26440</v>
      </c>
      <c r="V4">
        <v>440.67</v>
      </c>
      <c r="W4">
        <v>11</v>
      </c>
      <c r="X4">
        <v>1.0229885000000001</v>
      </c>
      <c r="Y4">
        <v>1068</v>
      </c>
      <c r="Z4">
        <v>215.6</v>
      </c>
      <c r="AA4">
        <f t="shared" si="0"/>
        <v>5.2860606060606061</v>
      </c>
      <c r="AB4">
        <f t="shared" si="1"/>
        <v>85.280963630675316</v>
      </c>
      <c r="AC4">
        <v>0.97</v>
      </c>
      <c r="AE4" s="96">
        <v>85.282899999999998</v>
      </c>
    </row>
    <row r="5" spans="1:31">
      <c r="A5">
        <v>4</v>
      </c>
      <c r="B5" t="s">
        <v>37</v>
      </c>
      <c r="C5" t="s">
        <v>38</v>
      </c>
      <c r="D5" s="104"/>
      <c r="E5" t="s">
        <v>587</v>
      </c>
      <c r="F5" t="s">
        <v>15</v>
      </c>
      <c r="G5" s="87">
        <v>170000</v>
      </c>
      <c r="H5" s="88">
        <v>38488</v>
      </c>
      <c r="I5" s="104"/>
      <c r="J5" s="104"/>
      <c r="K5" t="s">
        <v>656</v>
      </c>
      <c r="L5" s="104"/>
      <c r="M5" s="124" t="s">
        <v>315</v>
      </c>
      <c r="N5" s="124"/>
      <c r="O5" s="124"/>
      <c r="P5" t="s">
        <v>315</v>
      </c>
      <c r="Q5" t="s">
        <v>65</v>
      </c>
      <c r="R5" t="s">
        <v>459</v>
      </c>
      <c r="S5" t="s">
        <v>455</v>
      </c>
      <c r="T5" s="88">
        <v>38644</v>
      </c>
      <c r="U5" s="87">
        <v>25640</v>
      </c>
      <c r="V5">
        <v>427.33300000000003</v>
      </c>
      <c r="W5">
        <v>11.1</v>
      </c>
      <c r="X5">
        <v>1.022</v>
      </c>
      <c r="Y5">
        <v>620</v>
      </c>
      <c r="Z5">
        <v>360</v>
      </c>
      <c r="AA5">
        <f t="shared" si="0"/>
        <v>5.1239669421487601</v>
      </c>
      <c r="AB5">
        <f t="shared" si="1"/>
        <v>85.23363459032258</v>
      </c>
      <c r="AC5">
        <v>0.65</v>
      </c>
      <c r="AE5" s="96">
        <v>85.233000000000004</v>
      </c>
    </row>
    <row r="6" spans="1:31">
      <c r="A6">
        <v>5</v>
      </c>
      <c r="B6" t="s">
        <v>683</v>
      </c>
      <c r="C6" t="s">
        <v>3</v>
      </c>
      <c r="D6" s="104"/>
      <c r="E6" t="s">
        <v>684</v>
      </c>
      <c r="F6" t="s">
        <v>15</v>
      </c>
      <c r="G6" s="87" t="s">
        <v>609</v>
      </c>
      <c r="H6" s="88">
        <v>38479</v>
      </c>
      <c r="I6" s="104"/>
      <c r="J6" s="104"/>
      <c r="K6" t="s">
        <v>569</v>
      </c>
      <c r="L6" s="104"/>
      <c r="M6" s="129" t="s">
        <v>701</v>
      </c>
      <c r="N6" s="129"/>
      <c r="O6" s="129"/>
      <c r="P6" t="s">
        <v>315</v>
      </c>
      <c r="Q6" t="s">
        <v>368</v>
      </c>
      <c r="R6" t="s">
        <v>702</v>
      </c>
      <c r="S6" t="s">
        <v>703</v>
      </c>
      <c r="T6" s="88">
        <v>38645</v>
      </c>
      <c r="U6" s="87">
        <v>26240</v>
      </c>
      <c r="V6">
        <v>437.33</v>
      </c>
      <c r="W6">
        <v>10.8</v>
      </c>
      <c r="X6">
        <v>1.0249999999999999</v>
      </c>
      <c r="Y6">
        <v>456.15</v>
      </c>
      <c r="Z6">
        <v>502.3</v>
      </c>
      <c r="AA6">
        <f t="shared" si="0"/>
        <v>5.2599665977961427</v>
      </c>
      <c r="AB6">
        <f t="shared" si="1"/>
        <v>85.221691367358957</v>
      </c>
      <c r="AC6">
        <v>1</v>
      </c>
      <c r="AE6" s="96">
        <v>85.22</v>
      </c>
    </row>
    <row r="7" spans="1:31">
      <c r="A7">
        <v>6</v>
      </c>
      <c r="B7" t="s">
        <v>685</v>
      </c>
      <c r="C7" t="s">
        <v>27</v>
      </c>
      <c r="D7" s="104"/>
      <c r="E7" t="s">
        <v>686</v>
      </c>
      <c r="F7" t="s">
        <v>15</v>
      </c>
      <c r="G7" s="87" t="s">
        <v>636</v>
      </c>
      <c r="H7" s="88">
        <v>38462</v>
      </c>
      <c r="I7" s="104"/>
      <c r="J7" s="104"/>
      <c r="K7" t="s">
        <v>315</v>
      </c>
      <c r="L7" s="104"/>
      <c r="M7" s="129" t="s">
        <v>383</v>
      </c>
      <c r="N7" s="129"/>
      <c r="O7" s="129"/>
      <c r="P7" t="s">
        <v>315</v>
      </c>
      <c r="Q7" t="s">
        <v>315</v>
      </c>
      <c r="R7" t="s">
        <v>315</v>
      </c>
      <c r="S7" t="s">
        <v>503</v>
      </c>
      <c r="T7" s="88">
        <v>38608</v>
      </c>
      <c r="U7" s="87">
        <v>28300</v>
      </c>
      <c r="V7">
        <v>471.67</v>
      </c>
      <c r="W7">
        <v>9.8000000000000007</v>
      </c>
      <c r="X7">
        <v>1.0367999999999999</v>
      </c>
      <c r="Y7">
        <v>834</v>
      </c>
      <c r="Z7">
        <v>316</v>
      </c>
      <c r="AA7">
        <f t="shared" si="0"/>
        <v>6.0501377410468322</v>
      </c>
      <c r="AB7">
        <f t="shared" si="1"/>
        <v>80.829144216373734</v>
      </c>
      <c r="AC7">
        <v>2.1</v>
      </c>
      <c r="AD7">
        <f>AB7*(AC7-1)/100</f>
        <v>0.88912058638011116</v>
      </c>
      <c r="AE7" s="96">
        <v>79.900000000000006</v>
      </c>
    </row>
    <row r="8" spans="1:31">
      <c r="A8">
        <v>7</v>
      </c>
      <c r="B8" t="s">
        <v>687</v>
      </c>
      <c r="C8" t="s">
        <v>293</v>
      </c>
      <c r="D8" s="104"/>
      <c r="E8" t="s">
        <v>688</v>
      </c>
      <c r="F8" t="s">
        <v>15</v>
      </c>
      <c r="G8" s="87" t="s">
        <v>636</v>
      </c>
      <c r="H8" s="88">
        <v>38483</v>
      </c>
      <c r="I8" s="104"/>
      <c r="J8" s="104"/>
      <c r="K8" t="s">
        <v>315</v>
      </c>
      <c r="L8" s="104"/>
      <c r="M8" s="129" t="s">
        <v>704</v>
      </c>
      <c r="N8" s="129"/>
      <c r="O8" s="129"/>
      <c r="P8" t="s">
        <v>315</v>
      </c>
      <c r="Q8" t="s">
        <v>368</v>
      </c>
      <c r="R8" t="s">
        <v>11</v>
      </c>
      <c r="S8" t="s">
        <v>564</v>
      </c>
      <c r="T8" s="88">
        <v>38643</v>
      </c>
      <c r="U8" s="87">
        <v>24460</v>
      </c>
      <c r="V8">
        <v>407.67</v>
      </c>
      <c r="W8">
        <v>13</v>
      </c>
      <c r="X8">
        <v>1</v>
      </c>
      <c r="Y8">
        <v>475</v>
      </c>
      <c r="Z8">
        <v>475</v>
      </c>
      <c r="AA8">
        <f t="shared" si="0"/>
        <v>5.1796372819100096</v>
      </c>
      <c r="AB8">
        <f t="shared" si="1"/>
        <v>78.706283434903042</v>
      </c>
      <c r="AC8">
        <v>0.4</v>
      </c>
      <c r="AE8" s="96">
        <v>78.7</v>
      </c>
    </row>
    <row r="9" spans="1:31">
      <c r="A9">
        <v>8</v>
      </c>
      <c r="B9" t="s">
        <v>689</v>
      </c>
      <c r="C9" t="s">
        <v>121</v>
      </c>
      <c r="D9" s="104"/>
      <c r="E9" t="s">
        <v>690</v>
      </c>
      <c r="F9" t="s">
        <v>15</v>
      </c>
      <c r="G9" s="87" t="s">
        <v>629</v>
      </c>
      <c r="H9" s="88">
        <v>38473</v>
      </c>
      <c r="I9" s="104"/>
      <c r="J9" s="104"/>
      <c r="K9" t="s">
        <v>705</v>
      </c>
      <c r="L9" s="104" t="s">
        <v>706</v>
      </c>
      <c r="M9" s="129" t="s">
        <v>383</v>
      </c>
      <c r="N9" s="129"/>
      <c r="O9" s="129"/>
      <c r="P9" t="s">
        <v>315</v>
      </c>
      <c r="Q9" t="s">
        <v>315</v>
      </c>
      <c r="R9" t="s">
        <v>315</v>
      </c>
      <c r="S9" t="s">
        <v>564</v>
      </c>
      <c r="T9" s="88">
        <v>38624</v>
      </c>
      <c r="U9" s="87">
        <v>32580</v>
      </c>
      <c r="V9">
        <v>543</v>
      </c>
      <c r="W9">
        <v>13.6</v>
      </c>
      <c r="X9">
        <v>0.99309999999999998</v>
      </c>
      <c r="Y9">
        <v>692.5</v>
      </c>
      <c r="Z9">
        <v>455</v>
      </c>
      <c r="AA9">
        <f t="shared" si="0"/>
        <v>7.2334136822773187</v>
      </c>
      <c r="AB9">
        <f t="shared" si="1"/>
        <v>74.550319349387067</v>
      </c>
      <c r="AC9">
        <v>2.1</v>
      </c>
      <c r="AD9">
        <f>AB9*(AC9-1)/100</f>
        <v>0.82005351284325778</v>
      </c>
      <c r="AE9" s="96">
        <v>73.02</v>
      </c>
    </row>
    <row r="10" spans="1:31">
      <c r="A10">
        <v>9</v>
      </c>
      <c r="B10" t="s">
        <v>175</v>
      </c>
      <c r="C10" t="s">
        <v>38</v>
      </c>
      <c r="D10" s="104"/>
      <c r="E10" t="s">
        <v>691</v>
      </c>
      <c r="F10" t="s">
        <v>679</v>
      </c>
      <c r="G10" s="87" t="s">
        <v>707</v>
      </c>
      <c r="H10" s="88">
        <v>38478</v>
      </c>
      <c r="I10" s="104"/>
      <c r="J10" s="104"/>
      <c r="K10" t="s">
        <v>708</v>
      </c>
      <c r="L10" s="104"/>
      <c r="M10" s="129" t="s">
        <v>709</v>
      </c>
      <c r="N10" s="129"/>
      <c r="O10" s="129"/>
      <c r="P10" t="s">
        <v>315</v>
      </c>
      <c r="Q10" t="s">
        <v>65</v>
      </c>
      <c r="R10" t="s">
        <v>700</v>
      </c>
      <c r="S10" t="s">
        <v>710</v>
      </c>
      <c r="T10" s="88">
        <v>38644</v>
      </c>
      <c r="U10" s="87">
        <v>20500</v>
      </c>
      <c r="V10">
        <v>341.66699999999997</v>
      </c>
      <c r="W10">
        <v>11.1</v>
      </c>
      <c r="X10">
        <v>1.022</v>
      </c>
      <c r="Y10">
        <v>800</v>
      </c>
      <c r="Z10">
        <v>275</v>
      </c>
      <c r="AA10">
        <f t="shared" si="0"/>
        <v>5.0505050505050502</v>
      </c>
      <c r="AB10">
        <f t="shared" si="1"/>
        <v>69.138367451999997</v>
      </c>
      <c r="AC10">
        <v>0.8</v>
      </c>
      <c r="AE10" s="96">
        <v>69.132000000000005</v>
      </c>
    </row>
    <row r="11" spans="1:31">
      <c r="A11">
        <v>10</v>
      </c>
      <c r="B11" t="s">
        <v>692</v>
      </c>
      <c r="C11" t="s">
        <v>79</v>
      </c>
      <c r="D11" s="104"/>
      <c r="E11" t="s">
        <v>693</v>
      </c>
      <c r="F11" t="s">
        <v>15</v>
      </c>
      <c r="G11" s="87" t="s">
        <v>624</v>
      </c>
      <c r="H11" s="88">
        <v>38488</v>
      </c>
      <c r="I11" s="104"/>
      <c r="J11" s="104"/>
      <c r="K11" t="s">
        <v>188</v>
      </c>
      <c r="L11" s="104"/>
      <c r="M11" s="124" t="s">
        <v>315</v>
      </c>
      <c r="N11" s="124"/>
      <c r="O11" s="124"/>
      <c r="P11" t="s">
        <v>315</v>
      </c>
      <c r="Q11" t="s">
        <v>315</v>
      </c>
      <c r="R11" t="s">
        <v>628</v>
      </c>
      <c r="S11" t="s">
        <v>711</v>
      </c>
      <c r="T11" s="88">
        <v>38644</v>
      </c>
      <c r="U11" s="87">
        <v>36440</v>
      </c>
      <c r="V11">
        <v>607.33000000000004</v>
      </c>
      <c r="W11">
        <v>10.4</v>
      </c>
      <c r="X11">
        <v>1.03</v>
      </c>
      <c r="Y11">
        <v>1161</v>
      </c>
      <c r="Z11">
        <v>354</v>
      </c>
      <c r="AA11">
        <f t="shared" si="0"/>
        <v>9.4351239669421485</v>
      </c>
      <c r="AB11">
        <f t="shared" si="1"/>
        <v>66.300125169710512</v>
      </c>
      <c r="AC11">
        <v>1.8</v>
      </c>
      <c r="AD11">
        <f>AB11*(AC11-1)/100</f>
        <v>0.53040100135768409</v>
      </c>
      <c r="AE11" s="96">
        <v>65.8</v>
      </c>
    </row>
  </sheetData>
  <mergeCells count="11">
    <mergeCell ref="M1:O1"/>
    <mergeCell ref="M2:O2"/>
    <mergeCell ref="M3:O3"/>
    <mergeCell ref="M4:O4"/>
    <mergeCell ref="M5:O5"/>
    <mergeCell ref="M7:O7"/>
    <mergeCell ref="M8:O8"/>
    <mergeCell ref="M9:O9"/>
    <mergeCell ref="M10:O10"/>
    <mergeCell ref="M11:O11"/>
    <mergeCell ref="M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</vt:vector>
  </TitlesOfParts>
  <Company>University of Arkansas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Rowe</dc:creator>
  <cp:lastModifiedBy>Dawn</cp:lastModifiedBy>
  <dcterms:created xsi:type="dcterms:W3CDTF">2012-01-03T16:44:05Z</dcterms:created>
  <dcterms:modified xsi:type="dcterms:W3CDTF">2014-07-09T19:14:31Z</dcterms:modified>
</cp:coreProperties>
</file>